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pto. Monitoreo y Divulgación de las FP\2025\SITUFIN\Informes y presentaciones mensuales\01 Enero\"/>
    </mc:Choice>
  </mc:AlternateContent>
  <xr:revisionPtr revIDLastSave="0" documentId="13_ncr:1_{E710E545-7BDB-4887-B582-42CB2CD7964D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_xlnm.Print_Area" localSheetId="1">'1'!$A$1:$H$104</definedName>
    <definedName name="cambio">[1]Aux!$G$3:$H$20</definedName>
    <definedName name="Meses">Aux!$A$3:$B$14</definedName>
    <definedName name="PIBNOMG">Aux!$D$2:$E$25</definedName>
    <definedName name="SegmentaciónDeDatos_Año1">#N/A</definedName>
    <definedName name="SegmentaciónDeDatos_Mes">#N/A</definedName>
    <definedName name="serie_situfin">'Situfin serie mensual'!$A$1:$JZ$96</definedName>
    <definedName name="TC_mes">Aux!$H$3:$I$300</definedName>
    <definedName name="tipo_cambio">Aux!$G$3:$I$280</definedName>
  </definedNames>
  <calcPr calcId="191029"/>
  <pivotCaches>
    <pivotCache cacheId="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C10" i="14" l="1"/>
  <c r="D10" i="14"/>
  <c r="E10" i="14"/>
  <c r="F10" i="14"/>
  <c r="G10" i="14"/>
  <c r="H10" i="14"/>
  <c r="I10" i="14"/>
  <c r="J10" i="14"/>
  <c r="K10" i="14"/>
  <c r="L10" i="14"/>
  <c r="M10" i="14"/>
  <c r="C12" i="14"/>
  <c r="D12" i="14"/>
  <c r="E12" i="14"/>
  <c r="F12" i="14"/>
  <c r="G12" i="14"/>
  <c r="H12" i="14"/>
  <c r="I12" i="14"/>
  <c r="J12" i="14"/>
  <c r="K12" i="14"/>
  <c r="L12" i="14"/>
  <c r="M12" i="14"/>
  <c r="C14" i="14"/>
  <c r="D14" i="14"/>
  <c r="E14" i="14"/>
  <c r="F14" i="14"/>
  <c r="G14" i="14"/>
  <c r="H14" i="14"/>
  <c r="I14" i="14"/>
  <c r="J14" i="14"/>
  <c r="K14" i="14"/>
  <c r="L14" i="14"/>
  <c r="M14" i="14"/>
  <c r="C15" i="14"/>
  <c r="D15" i="14"/>
  <c r="E15" i="14"/>
  <c r="F15" i="14"/>
  <c r="G15" i="14"/>
  <c r="H15" i="14"/>
  <c r="I15" i="14"/>
  <c r="J15" i="14"/>
  <c r="K15" i="14"/>
  <c r="L15" i="14"/>
  <c r="M15" i="14"/>
  <c r="C16" i="14"/>
  <c r="D16" i="14"/>
  <c r="E16" i="14"/>
  <c r="F16" i="14"/>
  <c r="G16" i="14"/>
  <c r="H16" i="14"/>
  <c r="I16" i="14"/>
  <c r="J16" i="14"/>
  <c r="K16" i="14"/>
  <c r="L16" i="14"/>
  <c r="M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M79" i="14"/>
  <c r="C80" i="14"/>
  <c r="D80" i="14"/>
  <c r="E80" i="14"/>
  <c r="F80" i="14"/>
  <c r="G80" i="14"/>
  <c r="H80" i="14"/>
  <c r="I80" i="14"/>
  <c r="J80" i="14"/>
  <c r="K80" i="14"/>
  <c r="L80" i="14"/>
  <c r="M80" i="14"/>
  <c r="C82" i="14"/>
  <c r="D82" i="14"/>
  <c r="E82" i="14"/>
  <c r="F82" i="14"/>
  <c r="G82" i="14"/>
  <c r="H82" i="14"/>
  <c r="I82" i="14"/>
  <c r="J82" i="14"/>
  <c r="K82" i="14"/>
  <c r="L82" i="14"/>
  <c r="M82" i="14"/>
  <c r="C83" i="14"/>
  <c r="D83" i="14"/>
  <c r="E83" i="14"/>
  <c r="F83" i="14"/>
  <c r="G83" i="14"/>
  <c r="H83" i="14"/>
  <c r="I83" i="14"/>
  <c r="J83" i="14"/>
  <c r="K83" i="14"/>
  <c r="L83" i="14"/>
  <c r="M83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C95" i="13" l="1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C96" i="13"/>
  <c r="G268" i="3" l="1"/>
  <c r="G269" i="3"/>
  <c r="G270" i="3"/>
  <c r="G271" i="3"/>
  <c r="G272" i="3"/>
  <c r="G273" i="3"/>
  <c r="G274" i="3"/>
  <c r="G275" i="3"/>
  <c r="G276" i="3"/>
  <c r="G277" i="3"/>
  <c r="G278" i="3"/>
  <c r="G267" i="3"/>
  <c r="G266" i="3" l="1"/>
  <c r="G265" i="3" l="1"/>
  <c r="G264" i="3" l="1"/>
  <c r="U38" i="10" l="1"/>
  <c r="T38" i="10"/>
  <c r="G263" i="3" l="1"/>
  <c r="G262" i="3" l="1"/>
  <c r="G261" i="3" l="1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V38" i="10" l="1"/>
  <c r="U39" i="10" l="1"/>
  <c r="T39" i="10"/>
  <c r="V39" i="10" l="1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V37" i="10" l="1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X5" i="3" s="1"/>
  <c r="R6" i="3"/>
  <c r="X6" i="3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C31" i="12" l="1"/>
  <c r="G10" i="12"/>
  <c r="H10" i="12"/>
  <c r="D31" i="12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 xr:uid="{E76F7452-AB5B-470F-9B18-1AACD5F07774}">
      <text>
        <r>
          <rPr>
            <sz val="9"/>
            <color indexed="81"/>
            <rFont val="Tahoma"/>
            <family val="2"/>
          </rPr>
          <t>Fuente: Anexo Estadístico del Informe Económico del BCP - enero 2025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<sst xmlns="http://schemas.openxmlformats.org/spreadsheetml/2006/main" count="431" uniqueCount="206">
  <si>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</si>
  <si>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</si>
  <si>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</si>
  <si>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</si>
  <si>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</si>
  <si>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</si>
  <si>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</si>
  <si>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</si>
  <si>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</si>
  <si>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</si>
  <si>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</si>
  <si>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</si>
  <si>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</si>
  <si>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</si>
  <si>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</si>
  <si>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</si>
  <si>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</si>
  <si>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</si>
  <si>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</si>
  <si>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</si>
  <si>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</si>
  <si>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</si>
  <si>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</si>
  <si>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</si>
  <si>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</si>
  <si>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</si>
  <si>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</si>
  <si>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</si>
  <si>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</si>
  <si>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</si>
  <si>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</si>
  <si>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</si>
  <si>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</si>
  <si>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</si>
  <si>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</si>
  <si>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</si>
  <si>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</si>
  <si>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</si>
  <si>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</si>
  <si>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</si>
  <si>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</si>
  <si>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</si>
  <si>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</si>
  <si>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</si>
  <si>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</si>
  <si>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</si>
  <si>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</si>
  <si>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</si>
  <si>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</si>
  <si>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</si>
  <si>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</si>
  <si>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</si>
  <si>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</si>
  <si>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</si>
  <si>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</si>
  <si>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</si>
  <si>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</si>
  <si>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</si>
  <si>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</si>
  <si>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</si>
  <si>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</si>
  <si>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</si>
  <si>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</si>
  <si>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</si>
  <si>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</si>
  <si>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</si>
  <si>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</si>
  <si>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</si>
  <si>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</si>
  <si>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</si>
  <si>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</si>
  <si>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</si>
  <si>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</si>
  <si>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</si>
  <si>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</si>
  <si>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</si>
  <si>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</si>
  <si>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</si>
  <si>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</si>
  <si>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</si>
  <si>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</si>
  <si>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</si>
  <si>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</si>
  <si>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</si>
  <si>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</si>
  <si>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</si>
  <si>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</si>
  <si>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</si>
  <si>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</si>
  <si>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</si>
  <si>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</si>
  <si>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</si>
  <si>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</si>
  <si>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</si>
  <si>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</si>
  <si>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</si>
  <si>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</si>
  <si>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</si>
  <si>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</si>
  <si>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</si>
  <si>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</si>
  <si>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</si>
  <si>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</si>
  <si>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</si>
  <si>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</si>
  <si>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</si>
  <si>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</si>
  <si>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</si>
  <si>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</si>
  <si>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</si>
  <si>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</si>
  <si>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</si>
  <si>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</si>
  <si>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</si>
  <si>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</si>
  <si>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</si>
  <si>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</si>
  <si>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</si>
  <si>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</si>
  <si>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</si>
  <si>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</si>
  <si>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</si>
  <si>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</si>
  <si>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</si>
  <si>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</si>
  <si>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</si>
  <si>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</si>
  <si>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</si>
  <si>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</si>
  <si>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</si>
  <si>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</si>
  <si>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</si>
  <si>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</si>
  <si>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</si>
  <si>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</si>
  <si>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</si>
  <si>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</si>
  <si>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</si>
  <si>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</si>
  <si>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</si>
  <si>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</si>
  <si>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</si>
  <si>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</si>
  <si>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</si>
  <si>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</si>
  <si>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</si>
  <si>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</si>
  <si>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</si>
  <si>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</si>
  <si>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</si>
  <si>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</si>
  <si>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</si>
  <si>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</si>
  <si>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</si>
  <si>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</si>
  <si>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</si>
  <si>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</si>
  <si>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</si>
  <si>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</si>
  <si>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</si>
  <si>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</si>
  <si>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</si>
  <si>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</si>
  <si>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</si>
  <si>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</si>
  <si>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</si>
  <si>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</si>
  <si>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</si>
  <si>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</si>
  <si>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</si>
  <si>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</si>
  <si>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</si>
  <si>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</si>
  <si>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</si>
  <si>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</si>
  <si>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</si>
  <si>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</si>
  <si>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</si>
  <si>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</si>
  <si>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</si>
  <si>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</si>
  <si>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</si>
  <si>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</si>
  <si>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</si>
  <si>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</si>
  <si>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</si>
  <si>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</si>
  <si>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</si>
  <si>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</si>
  <si>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</si>
  <si>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</si>
  <si>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</si>
  <si>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</si>
  <si>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</si>
  <si>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</si>
  <si>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</si>
  <si>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Presupuesto
Ajustado
2024</t>
  </si>
  <si>
    <t>Inversión anualizada (miles de millones de Gs.)</t>
  </si>
  <si>
    <t>Inversión anualizada (millones de USD)</t>
  </si>
  <si>
    <t xml:space="preserve">MOPC suma 12 meses (mm US$) </t>
  </si>
  <si>
    <t>Inversión anualizada MOPC (millones de USD)</t>
  </si>
  <si>
    <t>P/ hoja resumen</t>
  </si>
  <si>
    <t xml:space="preserve">ANANF anualizado (m_US$) </t>
  </si>
  <si>
    <t>Presupuesto
Ajustado
2025</t>
  </si>
  <si>
    <t>Ejecución
Ene
2024</t>
  </si>
  <si>
    <t>Ejecución
Ene
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</si>
</sst>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[$PYG]\ #,##0.0;[$PYG]\ \-#,##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40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69" fontId="4" fillId="0" borderId="0" xfId="1" applyNumberFormat="1" applyFont="1" applyFill="1"/>
    <xf numFmtId="185" fontId="0" fillId="0" borderId="0" xfId="0" applyNumberFormat="1"/>
    <xf numFmtId="186" fontId="0" fillId="0" borderId="0" xfId="1" applyNumberFormat="1" applyFont="1" applyBorder="1"/>
    <xf numFmtId="17" fontId="0" fillId="0" borderId="4" xfId="0" applyNumberFormat="1" applyBorder="1"/>
    <xf numFmtId="0" fontId="50" fillId="0" borderId="0" xfId="2" applyNumberFormat="1" applyFont="1" applyBorder="1" applyAlignment="1">
      <alignment horizontal="center" vertic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3" fontId="25" fillId="0" borderId="0" xfId="2" applyNumberFormat="1" applyFont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26,7% BID; USD 158,4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17,4% CAF; USD 103,4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30,8% BONOS; USD 182,5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5,5% LL. EN MANO; USD 32,4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9,9% FONPLATA; USD 58,7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9,7% OTROS; USD 57,6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26,7% BID; USD 158,4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17,4% CAF; USD 103,4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30,8% BONOS; USD 182,5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5,5% LL. EN MANO; USD 32,4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9,9% FONPLATA; USD 58,7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9,7% OTROS; USD 57,6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-1.277,3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-2,9%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878,1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-0,9%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2,0%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4251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4251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-399,2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42514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-0,8%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interanual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25,3%.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(↑9,3%).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15,6%).</a:t>
          </a:r>
        </a:p>
      </xdr:txBody>
    </xdr:sp>
    <xdr:clientData/>
  </xdr:twoCellAnchor>
  <xdr:twoCellAnchor>
    <xdr:from>
      <xdr:col>5</xdr:col>
      <xdr:colOff>56030</xdr:colOff>
      <xdr:row>17</xdr:row>
      <xdr:rowOff>123266</xdr:rowOff>
    </xdr:from>
    <xdr:to>
      <xdr:col>9</xdr:col>
      <xdr:colOff>113179</xdr:colOff>
      <xdr:row>24</xdr:row>
      <xdr:rowOff>63316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70295" y="358588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↑4,7%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↑15,2%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Variación interanual positiva en ingresos provenientes de las Entidades Binacionales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s-PY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,3%).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Remuneraciones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9,7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principalmente  por el gasto salarial en el MSPyBS, MEC, M. del Interior y el M. de Defensa Nacional, tanto por ajustes por salario mínimo como por aumento de personal.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↑20,1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alimentación escolar y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↑493 mil millones de Gs.)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el adelanto de pagos de intereses de Bonos que vencen en febrero/2025.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593,0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285,1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7407089</xdr:colOff>
      <xdr:row>0</xdr:row>
      <xdr:rowOff>33618</xdr:rowOff>
    </xdr:from>
    <xdr:to>
      <xdr:col>14</xdr:col>
      <xdr:colOff>67236</xdr:colOff>
      <xdr:row>2</xdr:row>
      <xdr:rowOff>1105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407089" y="33618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872490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10</xdr:row>
      <xdr:rowOff>0</xdr:rowOff>
    </xdr:from>
    <xdr:to>
      <xdr:col>17</xdr:col>
      <xdr:colOff>99732</xdr:colOff>
      <xdr:row>19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B36405B6-CC22-4E87-8E7C-2BC1BBA838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2975" y="2295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691.668703703705" createdVersion="6" refreshedVersion="6" minRefreshableVersion="3" recordCount="265" xr:uid="{00000000-000A-0000-FFFF-FFFF01000000}">
  <cacheSource type="worksheet">
    <worksheetSource name="Datos1"/>
  </cacheSource>
  <cacheFields count="147">
    <cacheField name="Periodo" numFmtId="17">
      <sharedItems containsSemiMixedTypes="0" containsNonDate="0" containsDate="1" containsString="0" minDate="2003-01-01T00:00:00" maxDate="2025-01-02T00:00:00" count="265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  <fieldGroup par="145" base="0">
        <rangePr groupBy="months" startDate="2003-01-01T00:00:00" endDate="2025-01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/2025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5" count="23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PIB nominal (miles de millones de G.)" numFmtId="3">
      <sharedItems containsSemiMixedTypes="0" containsString="0" containsNumber="1" minValue="49411.959699781924" maxValue="357508.29509493604"/>
    </cacheField>
    <cacheField name="Tipo de cambio Gs./US$" numFmtId="3">
      <sharedItems containsSemiMixedTypes="0" containsString="0" containsNumber="1" minValue="3873.0454545454545" maxValue="7892.6847727272743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50882.363786239992"/>
    </cacheField>
    <cacheField name="IT Suma 12 meses" numFmtId="164">
      <sharedItems containsString="0" containsBlank="1" containsNumber="1" minValue="6050.7447638530002" maxValue="51205.878168915995"/>
    </cacheField>
    <cacheField name="IT anualizado (% del PIB)" numFmtId="164">
      <sharedItems containsString="0" containsBlank="1" containsNumber="1" minValue="11.588447733995775" maxValue="15.306795924263811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89655888232181"/>
    </cacheField>
    <cacheField name="Tributarios Acum. Por año" numFmtId="164">
      <sharedItems containsSemiMixedTypes="0" containsString="0" containsNumber="1" minValue="244.56120121400002" maxValue="38209.999600192998"/>
    </cacheField>
    <cacheField name="Tributarios suma 12 meses" numFmtId="164">
      <sharedItems containsString="0" containsBlank="1" containsNumber="1" minValue="3675.8208073330002" maxValue="38478.57576462299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3039.3518615140001"/>
    </cacheField>
    <cacheField name="Imp. Internos suma 12 meses" numFmtId="164">
      <sharedItems containsString="0" containsBlank="1" containsNumber="1" minValue="1629.2645083789998" maxValue="23078.301953480001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493.2599833440004"/>
    </cacheField>
    <cacheField name="Imp. Externos suma 12 meses" numFmtId="164">
      <sharedItems containsString="0" containsBlank="1" containsNumber="1" minValue="2077.0287278750002" maxValue="15194.6040469585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796.12872242500009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455663427912016"/>
    </cacheField>
    <cacheField name="Gasto total acumulado por año" numFmtId="164">
      <sharedItems containsSemiMixedTypes="0" containsString="0" containsNumber="1" minValue="329.09690646299998" maxValue="53104.251021136006"/>
    </cacheField>
    <cacheField name="Gasto Total suma 12 meses" numFmtId="164">
      <sharedItems containsString="0" containsBlank="1" containsNumber="1" minValue="5137.3949724160002" maxValue="55080.031561338001"/>
    </cacheField>
    <cacheField name="GT anualizado (% del PIB)" numFmtId="164">
      <sharedItems containsString="0" containsBlank="1" containsNumber="1" minValue="9.0125693393254647" maxValue="16.69827701737885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550953261977932"/>
    </cacheField>
    <cacheField name="Gasto corr. anualizado" numFmtId="164">
      <sharedItems containsString="0" containsBlank="1" containsNumber="1" minValue="4933.4677585969994" maxValue="51419.172438133006"/>
    </cacheField>
    <cacheField name="Gasto corr. anualizado (% del PIB)" numFmtId="164">
      <sharedItems containsString="0" containsBlank="1" containsNumber="1" minValue="8.3314725387853326" maxValue="15.587261253867982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420847546568994"/>
    </cacheField>
    <cacheField name="Gto. Corr. Primario anualizado" numFmtId="164">
      <sharedItems containsString="0" containsBlank="1" containsNumber="1" minValue="4501.872478882" maxValue="44630.057472934997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4696466091362901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97.4963909640005"/>
    </cacheField>
    <cacheField name="Remun. Acum. Por año" numFmtId="164">
      <sharedItems containsSemiMixedTypes="0" containsString="0" containsNumber="1" minValue="196.165527328" maxValue="21993.435832192001"/>
    </cacheField>
    <cacheField name="Remun. Suma 12 meses" numFmtId="164">
      <sharedItems containsString="0" containsBlank="1" containsNumber="1" minValue="2705.6169049379996" maxValue="22145.111784370998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53.0242610350001"/>
    </cacheField>
    <cacheField name="Otras remuneraciones" numFmtId="164">
      <sharedItems containsSemiMixedTypes="0" containsString="0" containsNumber="1" minValue="36.010858893999995" maxValue="2157.6572955550005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1028.0074602280001"/>
    </cacheField>
    <cacheField name="Intereses (millones de US$)" numFmtId="164">
      <sharedItems containsSemiMixedTypes="0" containsString="0" containsNumber="1" minValue="0.36577484541023186" maxValue="131.70999963020435"/>
    </cacheField>
    <cacheField name="Intereses (% del PIB)" numFmtId="164">
      <sharedItems containsSemiMixedTypes="0" containsString="0" containsNumber="1" minValue="1.9677860282400874E-3" maxValue="0.30903061919726704"/>
    </cacheField>
    <cacheField name="Intereses anualizados" numFmtId="164">
      <sharedItems containsString="0" containsBlank="1" containsNumber="1" minValue="244.70811811499999" maxValue="7126.7986133930008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876026469380911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5705650013537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40459285944764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3061938274699501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millones de USD)" numFmtId="164">
      <sharedItems containsString="0" containsBlank="1" containsNumber="1" minValue="174.57704472508905" maxValue="1301.1761702428826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emiMixedTypes="0" containsString="0" containsNumber="1" minValue="0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2984801696215955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099703269657629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8969597554248696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AC financiados con ingresos tributarios" numFmtId="168">
      <sharedItems containsSemiMixedTypes="0" containsString="0" containsNumber="1" minValue="195.45252411800001" maxValue="3321.5787578479999"/>
    </cacheField>
    <cacheField name="SSPP SP financiados con Ingresos Tributarios" numFmtId="168">
      <sharedItems containsSemiMixedTypes="0" containsString="0" containsNumber="1" minValue="208.573506885" maxValue="3625.6564745639998"/>
    </cacheField>
    <cacheField name="IPC General" numFmtId="164">
      <sharedItems containsSemiMixedTypes="0" containsString="0" containsNumber="1" minValue="45.540552748458985" maxValue="136"/>
    </cacheField>
    <cacheField name="Ingreso Total def." numFmtId="168">
      <sharedItems containsSemiMixedTypes="0" containsString="0" containsNumber="1" minValue="786.57237707066849" maxValue="4033.620828474981"/>
    </cacheField>
    <cacheField name="Ing. Total def. suma 12m" numFmtId="168">
      <sharedItems containsString="0" containsBlank="1" containsNumber="1" minValue="12913.240731654379" maxValue="38330.232527933142"/>
    </cacheField>
    <cacheField name="% Var. Real Ing. Total" numFmtId="0">
      <sharedItems containsString="0" containsBlank="1" containsNumber="1" minValue="-8.931243730535543E-2" maxValue="0.2436866189075575"/>
    </cacheField>
    <cacheField name="Ingresos Tributarios def." numFmtId="168">
      <sharedItems containsSemiMixedTypes="0" containsString="0" containsNumber="1" minValue="496.31831362554675" maxValue="3276.7827024846902"/>
    </cacheField>
    <cacheField name="Ing. Trib. Def Sum12m" numFmtId="168">
      <sharedItems containsString="0" containsBlank="1" containsNumber="1" minValue="7880.3599714699139" maxValue="28802.897169066699"/>
    </cacheField>
    <cacheField name="% Var. Real Ing. Trib." numFmtId="0">
      <sharedItems containsString="0" containsBlank="1" containsNumber="1" minValue="-9.5631702953994036E-2" maxValue="0.28593818702326224"/>
    </cacheField>
    <cacheField name="Gasto Total def." numFmtId="168">
      <sharedItems containsSemiMixedTypes="0" containsString="0" containsNumber="1" minValue="685.00371972586311" maxValue="6163.5255171271183"/>
    </cacheField>
    <cacheField name="Gto. Total def. sum12m" numFmtId="0">
      <sharedItems containsString="0" containsBlank="1" containsNumber="1" minValue="10925.606034873583" maxValue="41549.075805795175"/>
    </cacheField>
    <cacheField name="% Var. Real Gto. Total" numFmtId="0">
      <sharedItems containsString="0" containsBlank="1" containsNumber="1" minValue="-4.2905003520675389E-2" maxValue="0.27326586154238486"/>
    </cacheField>
    <cacheField name="ANANF def." numFmtId="168">
      <sharedItems containsSemiMixedTypes="0" containsString="0" containsNumber="1" minValue="1.9033171740048735" maxValue="2130.1958802094096"/>
    </cacheField>
    <cacheField name="ANANF def. sum12m" numFmtId="0">
      <sharedItems containsString="0" containsBlank="1" containsNumber="1" minValue="1794.6152415661625" maxValue="8292.5770164123915"/>
    </cacheField>
    <cacheField name="% Var. Real ANANF" numFmtId="0">
      <sharedItems containsString="0" containsBlank="1" containsNumber="1" minValue="-0.2585521861657214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SP financiados con Ingresos Tributarios'/'Ingresos Tributarios'" databaseField="0"/>
    <cacheField name="Trimestres" numFmtId="0" databaseField="0">
      <fieldGroup base="0">
        <rangePr groupBy="quarters" startDate="2003-01-01T00:00:00" endDate="2025-01-02T00:00:00"/>
        <groupItems count="6">
          <s v="&lt;1/1/2003"/>
          <s v="Trim.1"/>
          <s v="Trim.2"/>
          <s v="Trim.3"/>
          <s v="Trim.4"/>
          <s v="&gt;2/1/2025"/>
        </groupItems>
      </fieldGroup>
    </cacheField>
    <cacheField name="Años" numFmtId="0" databaseField="0">
      <fieldGroup base="0">
        <rangePr groupBy="years" startDate="2003-01-01T00:00:00" endDate="2025-01-02T00:00:00"/>
        <groupItems count="25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2/1/2025"/>
        </groupItems>
      </fieldGroup>
    </cacheField>
    <cacheField name="% de financiación" numFmtId="0" formula="'SSPP AC financiados con ingresos tributarios'/'Ingresos Tributarios'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">
  <r>
    <x v="0"/>
    <x v="0"/>
    <x v="0"/>
    <x v="0"/>
    <n v="49411.959699781924"/>
    <n v="7088.75"/>
    <n v="392.11764131300004"/>
    <n v="0.79356828528039658"/>
    <n v="392.11764131300004"/>
    <m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195.45252411800001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03.12182804899999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03.84216345600001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04.94395213300001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04.082669248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10.02494928900001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05.76619658300001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08.166129622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07.33182832200001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07.332303999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07.37473554600001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n v="12.274293149022315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10.492666878267695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178.15790256440567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392.84529389800002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12.137908396968301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10.303363638980409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174.67136984498697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11.34759539800001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12.214553671871366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10.26517909541836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174.57704472508905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17.71439900199999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12.449946879490344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10.169139335716602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183.57770565782496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19.80494919200001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12.506849293351635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10.127140465765775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185.24789738202267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19.2646892470000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12.87468632478597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10.058354084126327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186.3253883707373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20.0324317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13.09931351924779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9.8324878272613585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181.49680119483773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21.30288780999999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13.411159796858271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9.829391849161101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183.16424836415013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20.82352683900001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13.514869272527765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9.9677632713518172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186.69134807566221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18.80994335899999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13.611233128401093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9.8881486189113144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184.63069938161235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18.277242812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13.672808581416252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10.061439383452946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12.75831087592147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29.0117672769999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13.772422656571939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9.9960792899287654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25.29122524722845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44.87050785400001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13.301159812464492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9.791397125713905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31.45100260381668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46.59361739500002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13.485937634046277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9.80376031089623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36.20472956168328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39.0687387380000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13.507672184191168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9.8810796116744513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37.88211310922659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48.22093930700001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13.546100740872911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9.8631243653266694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33.81832614715236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39.3413522950000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13.576817285407666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9.9518938632141403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30.88689431650164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50.6003829759999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13.310966783031452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10.002726615909715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31.13405666060311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46.2505543119999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13.317621516385605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10.12658639781864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35.44499759834042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45.038590618999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13.106937394019443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10.12866145191335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41.5894034547004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49.06028353799999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13.053250970876253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10.050416534681073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47.9390345855042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44.941336068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12.92230015841923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10.200996180614114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51.19982587780225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44.03800329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12.805417163720278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10.00238924077108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25.03597094180267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49.8788275469999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12.648595070873435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10.047939628081355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28.71279118619455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58.79154565900001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12.707632138065383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10.025443599419839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36.47850478219101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17.0365987630000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12.928683497282309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10.12199525711959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33.49610665873956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280.75866309100002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12.960392765285665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10.013019957571375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33.55445075695437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287.43719069700001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12.837962779426258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10.02955374151168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48.58981783717695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287.53148783099999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12.891580759394392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9.978962850694395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51.3790353047563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284.5769301689999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13.041397023250848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10.00632053874131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57.20651003330801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293.76991835899997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12.970426496943142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10.055646710673013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67.87618190720048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288.710139825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12.910713511191332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9.9826334779015156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63.05659036955115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291.804056398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12.835367318012697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10.01767844296576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62.07163410286631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02.99986570599998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13.030810725362509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10.028818162870653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68.83476455506309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291.80449572600003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12.992330299110854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10.006859393076935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81.86855877783256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295.742230624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12.943094809478005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9.8919425824504543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78.57900061075549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03.37078210800001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12.626438036075571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.095774018603869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87.24203207745751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598.46105936799995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12.436360708268218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10.016760149072336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301.56114116322601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299.04894286199999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12.210342242989386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9.9970499531894337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99.8477511014342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24.67660894699998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12.40089585593973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9.9802349971689814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89.63758654466898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19.5119265289999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12.20855829777785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9.8956547176655043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92.00349329343527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22.431144211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12.21237245872373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9.8110934253171127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99.56083725448605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23.90548718299999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12.104478195192709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9.6813312564900169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290.39107831905585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26.84646424499999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12.101517957863011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9.6559806510959838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295.91162226941776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15.1836283619999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12.110043515810595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9.6051911133047359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299.92349911483927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20.84759579199999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11.780433428717847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9.5887648027474643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305.04055607392576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21.67575361500002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11.82380002023322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9.629406739511864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302.34034195409055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31.91623288099998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11.876412257975684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9.7095086908928305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301.13432166757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61.44026411700003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12.03164887813942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9.5523827646541228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309.25932504571182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664.80964049600004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12.12182458108639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9.5191723611749577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297.91702439386404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374.74794542400002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12.364361390959234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9.5340635470123942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301.5082493292295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392.71422553899998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12.113435260658864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9.6223604395672435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295.90624483051914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382.0164082659999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12.109020203362629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9.6969100944691125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303.38630715917509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378.88453620799999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12.029805603994392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9.596288523848175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306.76770217152847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372.33962941800002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12.06308792245294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9.578342310837983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308.49910556384856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390.05055009900002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12.071537560950194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9.5135322597742551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322.00742252051106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380.82046450799999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11.937888860938495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9.3980302759556906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324.305205190060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377.053744118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12.040811993031678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9.3258770524386421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309.68731514989162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379.08606424700002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11.889179281468211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9.226781782573509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302.97485222220763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06.01504294599999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11.889297065842356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9.1243045297275529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301.20778086581856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17.28777841200002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11.84235337337218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9.0125693393254647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285.56400152751451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771.05395473999999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11.726506943578492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9.0242796368984237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281.15692731120902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12.20829225699998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11.625384058689411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9.0591858383548729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282.20557084133344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35.54137316600003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11.588447733995775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9.0905639922776071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301.37419052704928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38.00527363100002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11.807572225879351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9.1042090914791576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301.02022232212607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30.711349536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11.78135802437271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9.2966075780396977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294.90030994958278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25.347706351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11.787358214362747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9.4337533304419257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301.43999247909693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29.7153731849999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11.957574456237696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9.509673930874555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289.13772150990474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46.046084275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12.047151069160579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9.6951987932039589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298.07674498338815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456.8149833809999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12.101286184582174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9.812402235897556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340.8823780276390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456.79864056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12.176111082294335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10.008804960096684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366.86657407356518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49.51462812900002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12.281264919095099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10.108819650280008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379.02496606339781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47.1180300120000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12.499158537741764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0.5457972789038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425.05523203280393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922.72531626800003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12.443962859820935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10.499970199315419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430.2381278246837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463.14998701299999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12.484125725304724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10.46563509221024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456.59455585100841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12.39207326799999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12.441819747012488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10.379135686794035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445.60407441522932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11.5943977819999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12.25673081661048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10.37855170120538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450.01307557414594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10.2784026759999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12.371499766652574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10.260886014433783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454.17005051507419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08.858440578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12.514862571954058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.316523829940834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459.35105292290007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13.4894815860000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12.3632686611573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10.221778008625877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460.61454520839737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19.0246916749999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12.321886606472512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10.175138235116668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459.10474512637649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18.0763173210000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12.334427811336296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10.102755910405294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443.19976730602809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06.39059922199999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12.4258670513867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.96070737544726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438.7062817398030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05.92831718899998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12.473709176183496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0.01192822018052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452.07294692847893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38.42153933099996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12.5817489679860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9.8568744483508013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480.96945964855223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035.1231753689999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12.670018778521598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9.8446016563383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483.78999002942771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06.08966871400003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12.816524953456778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.9072564122192972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468.9910661537993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08.81532583800004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12.94848782026554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0.05689394385222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484.09994344308075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05.55164778300002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13.018383634628893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0.136502570128034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484.46947977325817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572.07677158000001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13.05331956116903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.259297770125967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510.25848410567539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594.94501857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13.001236032164922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.227135362114092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505.54834746967947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599.0584673910000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13.211082708775361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.303006609453234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512.58808262571722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581.04979499299998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13.271685079334901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0.474582680663705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518.82821032192078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579.97658635799996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13.327245085108842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.501566651711503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518.59251371042581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599.59495388799996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13.489396171657635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.579170481267942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528.81541333785049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595.05589760099997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13.49607259477926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0.582881776325994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548.86522774560365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00.42807178400005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13.407103983555739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10.927711935207974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582.01991200315138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209.9188018140001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13.565258691302983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11.047336940082426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579.61705739828574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661.947191728000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13.49891925099964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1.290699916806282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573.25125158774597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795.14528744799998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13.602997633547497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1.5031885456361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577.35160411371783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827.54187000499996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13.679654951061735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1.743031522738596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594.46001103463095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766.25270282300005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13.851871144611867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2.00154073458892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576.13983258603355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777.17560873699995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13.89691934751545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2.153427899565626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581.70674130599105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773.6248828750000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13.988851621761071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2.42676701305779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605.12412470428399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799.82989156300005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14.064628505157293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2.479687456821352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615.31693322357546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785.773014031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14.191525583414597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2.590013117307771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615.79090305475256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797.441509978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14.036309919597214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2.813033685549698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598.92032373325242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820.41106884199996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14.067104691608506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3.33867801145165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664.10381106713442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831.1969761640000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14.017171427507062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13.291944436428176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656.64334521087267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558.050573133999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14.03967562597458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.64903037828567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717.16744140496019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01.18739396399997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13.955700552507986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3.739588048168013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740.13532732509236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896.86581425300005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13.834502999930077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3.603786655362091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755.76538893839484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931.16989276899994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13.877870560766899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3.502309746751742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750.91168187722019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888.40269816199998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13.676557485037801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3.391044441527647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756.16455341623418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867.01381988499998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13.54543860054547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.269504813421902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756.8524808453489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873.7623446300000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13.366139987512906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3.140310798870043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738.804188315744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869.5995154570000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13.242188703464681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3.040658451654775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707.39034952310021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873.53872027399996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13.082576713314802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3.0568327248863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715.25776956896198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890.7099996580000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12.979012848774893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2.901475918451457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740.59085799893876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868.50159315099995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12.848014219911395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2.432482458183856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677.60176460495563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876.90691169399997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12.893895937045192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12.404693870687691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673.75852117089107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735.60409481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12.765876607371347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2.155215853463369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618.56755539447749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872.50565952800002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12.883809660254723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2.081462293411409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595.0989856768424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922.45189571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12.862910270779496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2.090108394740231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588.59604501036506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930.65053821599997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12.752655947611446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2.03833095735204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592.28016151020199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929.58726759599995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13.046494695173859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2.019175951744407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611.59890100984865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932.29748713799995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13.127393131546462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2.260043606314184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616.80868457481472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935.83177556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13.27182936199085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2.378790237365326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655.406547034587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902.58906870800001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13.216009402218367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2.490573528194837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691.18386832691624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907.22976820899999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13.403279790565129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2.59909596560853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710.37771265529091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959.41190094000001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13.541307629168298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2.701190534743473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712.8982263339553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943.00986995699998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13.497750183836029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2.809914197256322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710.94330809214023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939.05253205700001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13.7061047721172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12.728031573320784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735.44197452831952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1848.2250428770001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13.74560152884825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2.798372430578368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738.59054120690325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958.95601805599995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13.772192878915725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2.915515260789794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781.61945539536612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034.146786947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13.835003627711492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2.988762172818578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781.9497345768508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013.328719061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13.92625596169026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3.087337721910176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792.2020081970642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003.9660630229999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13.840218236580057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3.204149856634119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779.42639933266446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997.624618758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14.007305642131609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3.205706444188776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785.31420068094485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996.48943531400005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13.861568909743127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3.33743223545177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765.2564508613312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985.05465095199997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13.999900202695144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13.469161595940236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768.77154707287855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994.18307489699998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13.85729632070524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3.506169140711144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770.89753332252849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028.4505530819999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13.866167001007284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3.513283585700488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783.6395323762051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008.011721373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13.945338238968986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3.438642043213445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771.12671679079949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022.07907062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14.094490068090401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13.443978148346959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705.5568508725213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1935.582695695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14.150294510742908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3.583717385506638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697.22897967314691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970.77368041499994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14.253117669692795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3.591134468377344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678.7393092118962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023.50219435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14.196633315096607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3.559457886719452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680.99745924849276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013.631989778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14.114113508619207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3.448264585264454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677.30152153525478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000.91995313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13.933494616798635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3.400451073593224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712.16771326765866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972.50551937900002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13.814956131813313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3.266113559628282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738.37140694125401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030.092582087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13.780128964827176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13.1709186930547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756.1952871691604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992.08187274099998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14.00360781764091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2.992126575456256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772.97038483997187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979.86857313899998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14.126455757990525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2.960004645561789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769.01836926152043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982.5837087009999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14.030813343038423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2.966112993359065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794.231260012602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987.92017766599997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14.142005898909815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2.923927378082329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798.25314974887056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991.18900151000003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13.894932150070764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12.776992942608663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796.74911028466136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1955.2468021130001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3.843806517318034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2.831564594140161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856.4136849411122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997.45799137799997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13.72074531191222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2.650150017480906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862.83747806289216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052.4226263569999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13.80417867469211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2.568017841041659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896.99208568913616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010.374439865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13.780521813508827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2.66649183768841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916.154308330545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016.780969876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13.882943638840363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2.677728238669923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915.92824124374613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002.609156957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13.923611259296743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12.694912493964384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903.63871328250821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180.1315265369999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14.045502645894972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12.617087664847901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882.55930071764499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048.1815486549999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14.02926757882771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12.717622040447305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904.05073279806129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038.3485655859999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14.020415129680314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2.643407368183084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914.55536901011283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036.357954029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14.109453018166716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12.7135296400460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897.69987381922658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047.409163001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14.05702767016724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12.783311949385579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917.54143454230029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100.7667255379999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14.190824583338282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12.844278164926983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950.18265512009589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105.1143191709998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14.255023484257185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2.634529251254959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915.24589289780863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094.2546072780001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14.130501641422082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12.893432023818521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896.02184143610032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229.9928386219999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4.073360678683255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13.012729248717607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865.3271948383798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143.6138110510001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14.46580663328131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13.167621272405249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903.79486790831015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149.805411322000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14.418883264441476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13.159010992504143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902.41875282019919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136.115991506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14.43397192534135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13.208035269516218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910.3171215977691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148.2342689310001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14.484908269822455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13.23323413644304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942.14837524809479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154.6136059390001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14.344027689040853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13.21274169695997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899.23201148609223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134.3014320320001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14.393216350790963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13.34451832010102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862.45045272791822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162.0733697139999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14.421659915692461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13.342468063598565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833.24350564539668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137.423039219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14.481310659081005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13.394381926395358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817.51510354850711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160.816967665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14.109834955240359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13.367857199922911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822.24401436015728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274.8826325099999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14.227315960993304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13.509873335224022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810.29742490493049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152.5837656480001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14.47089039183363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13.461996312526773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819.4950234308194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291.1772281440001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14.541677908023248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13.607412228051793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858.15187753200496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187.4354929420001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14.395014838190926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13.583111913733319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814.96631340143267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253.7487247649999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14.417421701678041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13.784138622314209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809.02304038796592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253.4893834720001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14.344440716539813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13.742873513442504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816.74054543955765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238.160478113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14.357197856281855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13.8150528358971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818.1687840228344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247.474401986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14.31998771315015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13.936842664946246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887.23742221231828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243.656445634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14.25606557964836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14.004576316401796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950.44323512113124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248.1468292919999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14.269885897141698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13.999527518331048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1007.1698224885156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256.371467252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14.228840563669875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14.025416287768422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1084.257189340281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249.4155969379999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14.210117251745533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14.081686007966477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1105.3049765624939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470.3534936770002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14.103675426635029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14.136094921319586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1115.771037982598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240.8972521000001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14.150741419049504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14.152608139531637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1132.9826312935584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308.22265769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14.243185864236931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14.301191878146975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1205.2003832424375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412.6893260039999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13.613644477560786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14.573554570300093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1236.4563873293287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309.46708879400001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13.167798356778178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14.481364643275896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1241.2262578168607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768.80240700299998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13.226171814003262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14.638295732272548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1262.6602800988358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960.44707529799996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13.099259478314881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14.801879120397032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1280.6020610315522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275.621459852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13.24866466728094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14.957392715700312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1225.3217636157678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279.469883861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13.336768021529327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15.332113912331568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1210.383064619271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273.0669215989999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13.26564868067618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15.471386232849934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1192.8612138953388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268.8456303840001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13.245495206633434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15.612692198703462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1118.0118535239624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284.381517479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13.543923484022052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16.05162689641524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1279.7888320911961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453.90341493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13.611561612899393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15.856775793675231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1301.1761702428826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238.202112549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13.496829722610352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15.776489748696834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1288.8053308683336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396.3166971559999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13.372613254694421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15.648319993443184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1207.5274526769026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311.907620128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13.835719887970244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15.35475162204483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1200.7297768775879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299.732673768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14.18216200702037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15.31448016335542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1186.4169394439289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289.7787996049999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14.17189811829181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15.155946829492709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1181.265270231816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312.91917695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14.16786765974822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15.002923815841621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1175.5358489793114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305.215689849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13.93919652691514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14.799250852741025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1181.4475975636581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307.7207344440001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13.827647839776112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14.505862552292134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1207.22889906449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304.3665514740001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13.814161549753745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14.447438228287245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1229.2380992476822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336.32865137399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13.851615392645298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14.454128125260073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1222.609385248713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235.323714395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13.7092725466417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14.429570042627132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1161.1979972064103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436.9191007039999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13.597898713739315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14.465529622908456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1131.8475975359106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329.0651844829999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3.573038384795851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14.407403502900683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1194.7467412946628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465.894888922000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13.676883675305591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14.527146214325811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1223.1532455670572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538.765523084000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13.868995182405861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14.494011634204513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1226.6641085274655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426.2567185309999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14.06646672936540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14.445306497513958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1225.1825160813648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449.418302305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14.024574861426959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14.452733933554185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1244.541731172709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432.725649684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14.093253103803482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14.42989782745626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1235.008938905235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435.6198846340001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14.145764114894975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14.396464842278849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1251.0443451903268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495.093202855000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14.232285137541037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14.40461486670834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1231.1982052616979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501.910477827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14.18993933424086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14.4212994983994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1262.8443469320812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407.5497374869999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14.163682790234844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14.397782483950621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1293.9165398984399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422.037478364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14.037312870584966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14.110563058344738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1195.1050843475766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670.8466313270001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4281.97280683543"/>
    <n v="7373.170681818181"/>
    <n v="3160.2397387120004"/>
    <n v="1.0055427966447037"/>
    <n v="3160.2397387120004"/>
    <n v="41327.270772452997"/>
    <n v="14.034199354536014"/>
    <n v="6.9517947710427963E-2"/>
    <n v="6.9517947710427963E-2"/>
    <n v="0.11618148521496563"/>
    <n v="2313.7939413660006"/>
    <n v="0.73621592759572907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3765406864365413E-2"/>
    <n v="91.270490181999989"/>
    <n v="2.9040956236486663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8642317695021597"/>
    <n v="3100.1502207429999"/>
    <n v="41969.121587536007"/>
    <n v="14.254693330024805"/>
    <n v="2972.7567628829997"/>
    <n v="0.94588841234941623"/>
    <n v="39197.617703605007"/>
    <n v="13.311567881543869"/>
    <n v="2678.5949338599999"/>
    <n v="0.85229035249384888"/>
    <n v="35437.712692139998"/>
    <n v="12.034907466065924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598059855567434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19619694487815E-2"/>
    <n v="-75.465664395214375"/>
    <n v="-0.22049397548878955"/>
    <n v="354.25134699200055"/>
    <n v="0.11271767955005525"/>
    <n v="360.286152238"/>
    <n v="360.286152238"/>
    <n v="8589.2474462449736"/>
    <n v="1.3953438761408505"/>
    <n v="1.3953438761408505"/>
    <n v="0.11891441601601471"/>
    <n v="48.864480124737263"/>
    <n v="0.11463786771487518"/>
    <n v="0.11463786771487518"/>
    <n v="1222.4421683268827"/>
    <n v="2.9236672216884205"/>
    <n v="319.86005540600001"/>
    <n v="43.381615482570702"/>
    <n v="855.27072588603892"/>
    <n v="51.664655070999999"/>
    <n v="7.0071150256160619"/>
    <n v="40.426096831999985"/>
    <n v="5.4828646421665557"/>
    <n v="3460.4363729809997"/>
    <n v="1.101061044665091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518248020387372E-2"/>
    <n v="-3.1441611971772101"/>
    <n v="-6.0348052459994506"/>
    <n v="-5471.1932498629758"/>
    <n v="-1.920188164819932E-3"/>
    <n v="-1.8675007816992633"/>
    <n v="1434.789227448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4281.97280683543"/>
    <n v="7292.0576315789476"/>
    <n v="2725.3689210520001"/>
    <n v="0.86717316195767646"/>
    <n v="5885.6086597640005"/>
    <n v="41033.59822876101"/>
    <n v="13.870795777542998"/>
    <n v="-1.4774194650062911E-2"/>
    <n v="-9.7273438315264138E-2"/>
    <n v="0.10340210325169341"/>
    <n v="1882.3280705669999"/>
    <n v="0.59892969798936568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6684920795455409E-2"/>
    <n v="165.24954907400002"/>
    <n v="5.2580027927839813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42924328245102"/>
    <n v="6319.3166859350004"/>
    <n v="42279.835645444007"/>
    <n v="14.286159585304185"/>
    <n v="3069.2396354269999"/>
    <n v="0.97658787362691712"/>
    <n v="39494.368792817004"/>
    <n v="13.34174205462935"/>
    <n v="3028.7358025949998"/>
    <n v="0.96370013702838986"/>
    <n v="35949.824435814997"/>
    <n v="12.13953552803536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887736598527252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11927086683355"/>
    <n v="-159.05804132190755"/>
    <n v="-0.41536380776118564"/>
    <n v="-453.2937113079999"/>
    <n v="-0.14423153426830629"/>
    <n v="535.47513248199994"/>
    <n v="895.76128471999994"/>
    <n v="8420.3949454869726"/>
    <n v="-0.2397357320502338"/>
    <n v="4.7994337592695668E-2"/>
    <n v="3.6501611462896877E-2"/>
    <n v="73.432652282268592"/>
    <n v="0.170380479573709"/>
    <n v="0.28501834728858422"/>
    <n v="1194.7676810551238"/>
    <n v="2.8536191798609205"/>
    <n v="484.16051696599999"/>
    <n v="66.395596610385653"/>
    <n v="826.45494089268846"/>
    <n v="0"/>
    <n v="0"/>
    <n v="51.314615515999947"/>
    <n v="7.0370556718829445"/>
    <n v="3754.641597674"/>
    <n v="1.1946729123982192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749975044054253"/>
    <n v="-3.2689829876221066"/>
    <n v="-988.76884378999989"/>
    <n v="-6122.088005167976"/>
    <n v="-0.31461201384201531"/>
    <n v="-2.0667764610281205"/>
    <n v="1666.119072534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4281.97280683543"/>
    <n v="7184.7078260869566"/>
    <n v="3663.6910619100004"/>
    <n v="1.1657337610521445"/>
    <n v="9549.2997216740005"/>
    <n v="41431.88683944301"/>
    <n v="13.921855278951112"/>
    <n v="3.3555629312340463E-2"/>
    <n v="0.12197228875485733"/>
    <n v="9.8464250976300516E-2"/>
    <n v="2541.6816199550003"/>
    <n v="0.80872650672750268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14485686817468"/>
    <n v="179.154591735"/>
    <n v="5.7004412354606258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789837803632818"/>
    <n v="10653.214115547002"/>
    <n v="42707.190716779005"/>
    <n v="14.331610278699001"/>
    <n v="3992.5557868650003"/>
    <n v="1.2703737828828356"/>
    <n v="39970.797097813003"/>
    <n v="13.411854351767161"/>
    <n v="3207.8848974200005"/>
    <n v="1.0207028003453564"/>
    <n v="36198.319977865001"/>
    <n v="12.150024369162635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4967098253747944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325001931113741"/>
    <n v="-160.26152992475892"/>
    <n v="-0.40975499974789048"/>
    <n v="114.46452174299986"/>
    <n v="3.6420963226342057E-2"/>
    <n v="615.89220963100001"/>
    <n v="1511.6534943510001"/>
    <n v="8253.577307148973"/>
    <n v="-0.21312832433482654"/>
    <n v="-7.682380292389035E-2"/>
    <n v="-1.2399693287412861E-2"/>
    <n v="85.722652129952579"/>
    <n v="0.1959680360061698"/>
    <n v="0.48098638329475402"/>
    <n v="1168.079572261719"/>
    <n v="2.7824022261661012"/>
    <n v="513.56038788399997"/>
    <n v="71.47964820772718"/>
    <n v="802.24414003294692"/>
    <n v="138.82846017199998"/>
    <n v="19.322770463668366"/>
    <n v="102.33182174700005"/>
    <n v="14.2430039222254"/>
    <n v="4949.7896392430002"/>
    <n v="1.5749518163694514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0921805531730715"/>
    <n v="-3.1921572259139923"/>
    <n v="-501.42768788800015"/>
    <n v="-5756.404064536976"/>
    <n v="-0.15954707277982774"/>
    <n v="-1.9303272433094634"/>
    <n v="1675.5284816240001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4281.97280683543"/>
    <n v="7173.0261111111104"/>
    <n v="3757.1571939859996"/>
    <n v="1.1954733389354248"/>
    <n v="13306.456915660001"/>
    <n v="41232.919674003999"/>
    <n v="13.766870272470822"/>
    <n v="8.4167517617330656E-3"/>
    <n v="-5.0293455756764693E-2"/>
    <n v="6.9894015276731336E-2"/>
    <n v="2929.0321687449996"/>
    <n v="0.93197587586267527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346751090553744E-2"/>
    <n v="109.46923441599999"/>
    <n v="3.4831534700618089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365753813193179"/>
    <n v="14539.547619201001"/>
    <n v="43396.025695812998"/>
    <n v="14.476691011539897"/>
    <n v="3693.7406979529997"/>
    <n v="1.1752951227092028"/>
    <n v="40700.027800254"/>
    <n v="13.575187539061028"/>
    <n v="3248.3596990299998"/>
    <n v="1.0335812996269158"/>
    <n v="36833.930378629004"/>
    <n v="12.291720385679994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171382308228697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102042383892867E-2"/>
    <n v="-288.98710879564743"/>
    <n v="-0.70982073906907583"/>
    <n v="316.20468925499989"/>
    <n v="0.10061178069839412"/>
    <n v="886.91010285099992"/>
    <n v="2398.563597202"/>
    <n v="8504.9420276649726"/>
    <n v="0.39551026174162995"/>
    <n v="5.524418629258987E-2"/>
    <n v="1.0012132223562897E-2"/>
    <n v="123.64517974877641"/>
    <n v="0.28220202862100341"/>
    <n v="0.76318841191575748"/>
    <n v="1198.970659013346"/>
    <n v="2.8476551683864262"/>
    <n v="794.04577485999994"/>
    <n v="110.69885464797245"/>
    <n v="849.77867212354715"/>
    <n v="23.893411927000002"/>
    <n v="3.3310086366462262"/>
    <n v="92.864327990999982"/>
    <n v="12.946325100803961"/>
    <n v="4773.2436065049997"/>
    <n v="1.5187774099403213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330407100489628"/>
    <n v="-3.5574759074555029"/>
    <n v="-570.70541359599997"/>
    <n v="-6801.9506278489762"/>
    <n v="-0.1815902479226093"/>
    <n v="-2.2740087540744698"/>
    <n v="1574.9236876150001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4281.97280683543"/>
    <n v="7207.7045238095252"/>
    <n v="4261.0299709129995"/>
    <n v="1.3557984038530653"/>
    <n v="17567.486886573002"/>
    <n v="41394.628839571"/>
    <n v="13.723328946538349"/>
    <n v="1.5771958095236904E-2"/>
    <n v="3.9447794706896966E-2"/>
    <n v="5.1000832380441175E-2"/>
    <n v="3323.9881686999997"/>
    <n v="1.0576451900863546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17112819653412"/>
    <n v="153.70041273300001"/>
    <n v="4.8905258981388547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16606276777657"/>
    <n v="18284.722149029003"/>
    <n v="44084.455875520005"/>
    <n v="14.624904683969973"/>
    <n v="3535.1628177450002"/>
    <n v="1.1248379237831083"/>
    <n v="41355.826507001009"/>
    <n v="13.717128834753073"/>
    <n v="2950.0368438270002"/>
    <n v="0.93865926113431819"/>
    <n v="37120.070865730006"/>
    <n v="12.321034858981097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17866264878999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13777617529951"/>
    <n v="-369.55582741610658"/>
    <n v="-0.90157573743162489"/>
    <n v="1100.9814150029993"/>
    <n v="0.35031643882408953"/>
    <n v="363.67095662999998"/>
    <n v="2762.2345538320001"/>
    <n v="8422.4469063949728"/>
    <n v="-0.18489778886437391"/>
    <n v="1.5841133837978472E-2"/>
    <n v="3.5024420468610096E-4"/>
    <n v="50.45586364267151"/>
    <n v="0.11571486375183222"/>
    <n v="0.87890327566758975"/>
    <n v="1184.3194153582931"/>
    <n v="2.8110672608904341"/>
    <n v="219.65835102299999"/>
    <n v="30.475493313771807"/>
    <n v="836.56633832215175"/>
    <n v="0"/>
    <n v="0"/>
    <n v="144.01260560699998"/>
    <n v="19.980370328899699"/>
    <n v="4108.8454864579999"/>
    <n v="1.307375491429597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422912423467315E-2"/>
    <n v="-3.7126429983220599"/>
    <n v="737.31045837299928"/>
    <n v="-6876.5183010729761"/>
    <n v="0.23460157507225729"/>
    <n v="-2.3165490225500833"/>
    <n v="1574.99943995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4281.97280683543"/>
    <n v="7251.6616666666669"/>
    <n v="3561.1343769650002"/>
    <n v="1.133101700094568"/>
    <n v="21128.621263538003"/>
    <n v="41952.915905579997"/>
    <n v="13.831381926557022"/>
    <n v="4.0943762824742214E-2"/>
    <n v="0.18591923204755356"/>
    <n v="6.2065289297391191E-2"/>
    <n v="2437.9879743860001"/>
    <n v="0.77573268126468098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45714650836155"/>
    <n v="142.31884875599999"/>
    <n v="4.5283809149140181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1197547447694"/>
    <n v="21557.018341964002"/>
    <n v="44381.575511882998"/>
    <n v="14.650499170220719"/>
    <n v="3101.5880139799992"/>
    <n v="0.98688066206275948"/>
    <n v="41678.058020304001"/>
    <n v="13.755251358745014"/>
    <n v="2850.1867379299993"/>
    <n v="0.90688839467155391"/>
    <n v="37298.717024691003"/>
    <n v="12.315969042357386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7.9992267391205643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1904152646873905E-2"/>
    <n v="-333.75995523376588"/>
    <n v="-0.81911724366369765"/>
    <n v="540.23946008000075"/>
    <n v="0.17189642003807953"/>
    <n v="332.22961023699997"/>
    <n v="3094.4641640690002"/>
    <n v="8009.0863417629989"/>
    <n v="-0.55440720460756521"/>
    <n v="-0.10687234903353593"/>
    <n v="-6.4623147402826264E-2"/>
    <n v="45.814273404969022"/>
    <n v="0.10571067989356027"/>
    <n v="0.98461395556114994"/>
    <n v="1121.4171470468361"/>
    <n v="2.6622640826660176"/>
    <n v="223.802180569"/>
    <n v="30.86219281268178"/>
    <n v="788.64383952377477"/>
    <n v="0"/>
    <n v="0"/>
    <n v="108.42742966799997"/>
    <n v="14.952080592287235"/>
    <n v="3604.5258031719995"/>
    <n v="1.1469082273412545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06527246686375E-2"/>
    <n v="-3.481381326329716"/>
    <n v="208.00984984300081"/>
    <n v="-6058.4049524530019"/>
    <n v="6.6185740144519264E-2"/>
    <n v="-2.0420990099420862"/>
    <n v="1595.8363572789999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4281.97280683543"/>
    <n v="7272.6780952380959"/>
    <n v="4099.5153899520001"/>
    <n v="1.3044067890179791"/>
    <n v="25228.136653490004"/>
    <n v="42420.270778136"/>
    <n v="13.895918317941742"/>
    <n v="5.425944354841139E-2"/>
    <n v="0.12867131568597645"/>
    <n v="6.1468024194655468E-2"/>
    <n v="2962.2021577759997"/>
    <n v="0.94253008892642853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54536844561163"/>
    <n v="102.59623418500001"/>
    <n v="3.2644644956476045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787488828240635"/>
    <n v="25261.613585342002"/>
    <n v="44814.533296123991"/>
    <n v="14.712445417824188"/>
    <n v="3351.3208788680004"/>
    <n v="1.0663420650371811"/>
    <n v="42182.589218763991"/>
    <n v="13.849816368192091"/>
    <n v="3230.3642942770002"/>
    <n v="1.027855420858788"/>
    <n v="37791.815184501007"/>
    <n v="12.409434247168454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486644178392808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565790619391534"/>
    <n v="-331.94831425324514"/>
    <n v="-0.81652709988244443"/>
    <n v="515.8767311649998"/>
    <n v="0.16414455037230816"/>
    <n v="602.87989839299996"/>
    <n v="3697.3440624620002"/>
    <n v="8005.1386765069992"/>
    <n v="-6.505415199437814E-3"/>
    <n v="-9.1913670558207872E-2"/>
    <n v="-5.8099252070342944E-2"/>
    <n v="82.896546567590477"/>
    <n v="0.19182770586830417"/>
    <n v="1.1764416614294542"/>
    <n v="1115.9628167902531"/>
    <n v="2.6469457857536645"/>
    <n v="391.12075466499999"/>
    <n v="53.779467418074326"/>
    <n v="785.53494917084299"/>
    <n v="0"/>
    <n v="0"/>
    <n v="211.75914372799997"/>
    <n v="29.117079149516147"/>
    <n v="4307.4751417710004"/>
    <n v="1.3705765886923678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169799674388838E-2"/>
    <n v="-3.4634728856361097"/>
    <n v="-87.00316722800018"/>
    <n v="-6008.6271602320012"/>
    <n v="-2.768315549599602E-2"/>
    <n v="-2.0230907646124723"/>
    <n v="1650.62713128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4281.97280683543"/>
    <n v="7273.1797727272724"/>
    <n v="3355.974272125"/>
    <n v="1.0678227077910241"/>
    <n v="28584.110925615005"/>
    <n v="42755.985863119997"/>
    <n v="13.932748606377711"/>
    <n v="6.0635607351396281E-2"/>
    <n v="0.1111543957595873"/>
    <n v="5.9997437459831549E-2"/>
    <n v="2441.3896434349999"/>
    <n v="0.77681504339274698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2899619636615027E-2"/>
    <n v="48.431582518999996"/>
    <n v="1.54102324375974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35438546079039"/>
    <n v="28761.281179673002"/>
    <n v="45136.734030143998"/>
    <n v="14.741332611281901"/>
    <n v="3310.0002473730001"/>
    <n v="1.0531944348610152"/>
    <n v="42463.071259370998"/>
    <n v="13.868857734742928"/>
    <n v="3027.6640860420002"/>
    <n v="0.96335913224741931"/>
    <n v="38050.740019097"/>
    <n v="12.42765953409389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8.9835302613595971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721146816880026E-2"/>
    <n v="-328.83659080227943"/>
    <n v="-0.80858400490418769"/>
    <n v="138.64283912499985"/>
    <n v="4.4114155796715952E-2"/>
    <n v="349.55572974400008"/>
    <n v="4046.8997922060003"/>
    <n v="7734.1455853179996"/>
    <n v="-0.4366990670960581"/>
    <n v="-0.13751264783373396"/>
    <n v="-0.10123416162081356"/>
    <n v="48.060922549275148"/>
    <n v="0.11122360173004407"/>
    <n v="1.2876652631594983"/>
    <n v="1073.7551636126511"/>
    <n v="2.5463395111123162"/>
    <n v="201.623474558"/>
    <n v="27.721502954463052"/>
    <n v="755.67143774820249"/>
    <n v="53.157420969999997"/>
    <n v="7.3086906457788832"/>
    <n v="147.93225518600008"/>
    <n v="20.339419594812096"/>
    <n v="3849.2233240750002"/>
    <n v="1.224767456337948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694474854692411"/>
    <n v="-3.354923516016505"/>
    <n v="-210.91289061900022"/>
    <n v="-5702.5625120680006"/>
    <n v="-6.7109445933328127E-2"/>
    <n v="-1.9137253153674672"/>
    <n v="1586.677879607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4281.97280683543"/>
    <n v="7276.0522500000006"/>
    <n v="3923.9104503730005"/>
    <n v="1.2485318248860304"/>
    <n v="32508.021375988006"/>
    <n v="42837.768695979998"/>
    <n v="13.869735890743591"/>
    <n v="5.5725683712493534E-2"/>
    <n v="2.1285818952817115E-2"/>
    <n v="4.8333447793650341E-2"/>
    <n v="2996.6677465180005"/>
    <n v="0.95349654316947352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823564558156269E-2"/>
    <n v="176.13556780499999"/>
    <n v="5.6043802395645763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13510087056064"/>
    <n v="32914.049197536006"/>
    <n v="45610.022367291996"/>
    <n v="14.806660403788275"/>
    <n v="3915.3432003879998"/>
    <n v="1.2458058492570476"/>
    <n v="42846.438475480994"/>
    <n v="13.908992070562173"/>
    <n v="3003.2935539629998"/>
    <n v="0.95560477972718139"/>
    <n v="38153.122977266998"/>
    <n v="12.393012600914121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02010695298663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2819183819576014E-2"/>
    <n v="-383.61138317888106"/>
    <n v="-0.93692451304467861"/>
    <n v="683.19207893500072"/>
    <n v="0.2173818857102903"/>
    <n v="264.53358075799997"/>
    <n v="4311.4333729640002"/>
    <n v="7345.6488628299994"/>
    <n v="-0.59491377437909065"/>
    <n v="-0.19339441245673272"/>
    <n v="-0.13330271697874618"/>
    <n v="36.356745618202503"/>
    <n v="8.4170777724049767E-2"/>
    <n v="1.3718360408835479"/>
    <n v="1016.4772294867981"/>
    <n v="2.4075925686876256"/>
    <n v="172.231686454"/>
    <n v="23.671034860146861"/>
    <n v="726.01906992001295"/>
    <n v="0"/>
    <n v="0"/>
    <n v="92.301894303999973"/>
    <n v="12.685710758055643"/>
    <n v="4417.3015986209994"/>
    <n v="1.405521786429656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698996154362577"/>
    <n v="-3.3445170817323051"/>
    <n v="418.65849817700075"/>
    <n v="-5424.5870359279998"/>
    <n v="0.13321110798624058"/>
    <n v="-1.8285376120842534"/>
    <n v="1591.7957692340001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4281.97280683543"/>
    <n v="7384.8424999999988"/>
    <n v="3443.18931028"/>
    <n v="1.0955732775663398"/>
    <n v="35951.210686268008"/>
    <n v="43214.131451597998"/>
    <n v="13.918420562591839"/>
    <n v="6.1793852709435049E-2"/>
    <n v="0.12272058719651957"/>
    <n v="5.4473320993257079E-2"/>
    <n v="2436.6934816090002"/>
    <n v="0.77532079229585504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463057898586797"/>
    <n v="101.52181302599999"/>
    <n v="3.2302779608806106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19019031519982"/>
    <n v="36691.410209965004"/>
    <n v="45889.529166624998"/>
    <n v="14.814538564519403"/>
    <n v="3528.0669698510001"/>
    <n v="1.1225801271202491"/>
    <n v="43130.479172681"/>
    <n v="13.924194887307344"/>
    <n v="3041.7202679510001"/>
    <n v="0.96783160700741422"/>
    <n v="38347.440629046003"/>
    <n v="12.388857921239962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474852011283488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32862558565825"/>
    <n v="-368.80430546293633"/>
    <n v="-0.89611800192755842"/>
    <n v="152.17499975099963"/>
    <n v="4.841989452717662E-2"/>
    <n v="658.11103892300002"/>
    <n v="4969.544411887"/>
    <n v="6947.415507484"/>
    <n v="-0.37699197109062255"/>
    <n v="-0.22369078275874921"/>
    <n v="-0.20453201897785378"/>
    <n v="89.116462392122799"/>
    <n v="0.20940145979276048"/>
    <n v="1.5812375006763084"/>
    <n v="958.40582525230434"/>
    <n v="2.2564014451165457"/>
    <n v="508.53951208899997"/>
    <n v="68.862607711538871"/>
    <n v="684.50449492342761"/>
    <n v="56.376991611999998"/>
    <n v="7.634149490933626"/>
    <n v="149.57152683400005"/>
    <n v="20.25385468058392"/>
    <n v="4435.4720513520006"/>
    <n v="1.4113033629447587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573008537841873"/>
    <n v="-3.1525194470441051"/>
    <n v="-505.93603917200039"/>
    <n v="-4839.7746788759996"/>
    <n v="-0.16098156526558391"/>
    <n v="-1.617182480976723"/>
    <n v="1626.8121063839999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4281.97280683543"/>
    <n v="7442.1713636363629"/>
    <n v="3941.2542054360001"/>
    <n v="1.2540503581025886"/>
    <n v="39892.46489170401"/>
    <n v="43379.450107076009"/>
    <n v="13.883521632979468"/>
    <n v="5.9986726872555796E-2"/>
    <n v="4.3782170879436366E-2"/>
    <n v="5.2943647001154615E-2"/>
    <n v="2988.6901219080005"/>
    <n v="0.95095817784780001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3688917256370066E-2"/>
    <n v="200.22263622700001"/>
    <n v="6.3707960860377194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35495037401167"/>
    <n v="40505.377531307007"/>
    <n v="46068.319555201"/>
    <n v="14.78718799032818"/>
    <n v="3580.1635301589999"/>
    <n v="1.1391565027369377"/>
    <n v="43346.922671589004"/>
    <n v="13.915115547300161"/>
    <n v="2920.9666830830001"/>
    <n v="0.92940955441891993"/>
    <n v="38331.609427564006"/>
    <n v="12.315765316554241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0974694831801785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500854362471916E-2"/>
    <n v="-371.30094295350278"/>
    <n v="-0.90366635734870937"/>
    <n v="786.48373116999994"/>
    <n v="0.25024780268048974"/>
    <n v="928.61867993700002"/>
    <n v="5898.1630918239998"/>
    <n v="7145.4887387320005"/>
    <n v="0.27113060741594119"/>
    <n v="-0.17300554041454019"/>
    <n v="-0.20428116209468516"/>
    <n v="124.77792227069362"/>
    <n v="0.29547309750017042"/>
    <n v="1.8767105981764791"/>
    <n v="981.45809348892703"/>
    <n v="2.3024963360046979"/>
    <n v="764.22461120000003"/>
    <n v="102.68839211820941"/>
    <n v="721.45950465851183"/>
    <n v="39.385495341000002"/>
    <n v="5.2922048440652443"/>
    <n v="164.394068737"/>
    <n v="22.089530152484212"/>
    <n v="4742.5860012789999"/>
    <n v="1.5090226012402872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497224313769851"/>
    <n v="-3.206162693353408"/>
    <n v="-142.13494876700008"/>
    <n v="-4819.0449428320007"/>
    <n v="-4.5225294819680711E-2"/>
    <n v="-1.6068124626074922"/>
    <n v="1411.7286880189999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4281.97280683543"/>
    <n v="7335.2122222222233"/>
    <n v="4049.554153309"/>
    <n v="1.2885098426558319"/>
    <n v="43942.01904501301"/>
    <n v="43942.01904501301"/>
    <n v="13.981717962557376"/>
    <n v="6.8580602035307026E-2"/>
    <n v="0.16133390398587744"/>
    <n v="6.8580602035307026E-2"/>
    <n v="2495.1373023790002"/>
    <n v="0.79391677482964196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181885115860886E-2"/>
    <n v="340.06244851899999"/>
    <n v="0.10820297628970586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455663427912016"/>
    <n v="48505.63365253801"/>
    <n v="48505.63365253801"/>
    <n v="15.433794442403677"/>
    <n v="7401.6400526560001"/>
    <n v="2.3550953261977932"/>
    <n v="45451.578594148006"/>
    <n v="14.462038082624465"/>
    <n v="7046.4681989370001"/>
    <n v="2.2420847546568994"/>
    <n v="40234.275998915"/>
    <n v="12.801967494217003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0105715408934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5705650013537"/>
    <n v="-623.10766912893587"/>
    <n v="-1.4520764798462995"/>
    <n v="-3595.5301142030003"/>
    <n v="-1.1440459285944764"/>
    <n v="2366.272428498"/>
    <n v="8264.4355203220002"/>
    <n v="8264.4355203220002"/>
    <n v="0.89707670516016469"/>
    <n v="-1.371663705089099E-2"/>
    <n v="-1.371663705089099E-2"/>
    <n v="322.59086128814567"/>
    <n v="0.7529138268303931"/>
    <n v="2.6296244250068721"/>
    <n v="1131.7345620194055"/>
    <n v="2.6296244250068721"/>
    <n v="2063.108162004"/>
    <n v="281.26086873857014"/>
    <n v="911.27727487611219"/>
    <n v="109.6873103775232"/>
    <n v="14.953529230582115"/>
    <n v="303.164266494"/>
    <n v="41.32999254957555"/>
    <n v="10366.528549729001"/>
    <n v="3.2984801696215955"/>
    <n v="-6316.9743964200006"/>
    <n v="-12828.050127847"/>
    <n v="-12828.050127847"/>
    <n v="-861.18495348812905"/>
    <n v="-1754.8422311483414"/>
    <n v="0.90082380331485945"/>
    <n v="0.49268270950274329"/>
    <n v="0.49268270950274329"/>
    <n v="-2.0099703269657629"/>
    <n v="-4.0817009048531716"/>
    <n v="-5961.8025427010007"/>
    <n v="-7610.7475326140002"/>
    <n v="-1.8969597554248696"/>
    <n v="-2.4216303164457136"/>
    <n v="3295.8609907209998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2655.535201766"/>
    <n v="7282.9988636363632"/>
    <n v="3804.6259361790007"/>
    <n v="1.1437134012729941"/>
    <n v="3804.6259361790007"/>
    <n v="44586.405242480003"/>
    <n v="14.119888567185669"/>
    <n v="0.20390421320682117"/>
    <n v="0.20390421320682117"/>
    <n v="7.8861594513988775E-2"/>
    <n v="2901.7446344780005"/>
    <n v="0.87229711440634883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485633104645457E-2"/>
    <n v="81.670096715"/>
    <n v="2.4550950780201065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4238499049034432"/>
    <n v="2802.2402985750005"/>
    <n v="48207.723730370009"/>
    <n v="15.289756255943804"/>
    <n v="2674.2446948890006"/>
    <n v="0.8039080706313777"/>
    <n v="45153.066526154005"/>
    <n v="14.320057740906426"/>
    <n v="2611.5491690860008"/>
    <n v="0.78506108954477916"/>
    <n v="40167.230234141003"/>
    <n v="12.734738231267933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846981086598543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30132841078264999"/>
    <n v="-493.62378270876468"/>
    <n v="-1.1698676887581374"/>
    <n v="1065.0811634070003"/>
    <n v="0.32017539186924854"/>
    <n v="37.041825209999999"/>
    <n v="37.041825209999999"/>
    <n v="7941.1911932939993"/>
    <n v="-0.89718776317128424"/>
    <n v="-0.89718776317128424"/>
    <n v="-7.5449712795768842E-2"/>
    <n v="5.0860676904603013"/>
    <n v="1.1135189795514141E-2"/>
    <n v="1.1135189795514141E-2"/>
    <n v="1087.9561495851285"/>
    <n v="2.5261217470875112"/>
    <n v="0"/>
    <n v="0"/>
    <n v="867.89565939354156"/>
    <n v="0"/>
    <n v="0"/>
    <n v="37.041825209999999"/>
    <n v="5.0860676904603013"/>
    <n v="2839.2821237850003"/>
    <n v="0.85352018028585841"/>
    <n v="965.34381239400034"/>
    <n v="965.34381239400034"/>
    <n v="-11562.509681184001"/>
    <n v="132.54757147003167"/>
    <n v="-1581.5799322938935"/>
    <n v="-4.2157049819851657"/>
    <n v="-4.2157049819851657"/>
    <n v="0.2525605679687164"/>
    <n v="0.29019322098713585"/>
    <n v="-3.6959894358456475"/>
    <n v="1028.0393381970002"/>
    <n v="-6576.673389171001"/>
    <n v="0.30904020207373434"/>
    <n v="-2.1106699262071595"/>
    <n v="1543.126492307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2655.535201766"/>
    <n v="7285.0480952380958"/>
    <n v="3209.7257207530001"/>
    <n v="0.96487969719373545"/>
    <n v="7014.3516569320009"/>
    <n v="45070.762042180999"/>
    <n v="14.217595102421727"/>
    <n v="0.19178016453667168"/>
    <n v="0.17772155393701228"/>
    <n v="9.8386785163536716E-2"/>
    <n v="2370.0602069780002"/>
    <n v="0.71246678806666619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1342419541847885E-2"/>
    <n v="101.03874689"/>
    <n v="3.0373385138087915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427296991037168"/>
    <n v="6603.5938950380005"/>
    <n v="48789.910861641001"/>
    <n v="15.40819352222301"/>
    <n v="3609.0172354829997"/>
    <n v="1.0849112230445881"/>
    <n v="45692.844126209995"/>
    <n v="14.428381090324095"/>
    <n v="3084.7871149109997"/>
    <n v="0.92732174531230327"/>
    <n v="40223.281546456994"/>
    <n v="12.69835983955185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758947773228485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785000190998132"/>
    <n v="-507.11785938269333"/>
    <n v="-1.1905984198012853"/>
    <n v="-67.397755137999411"/>
    <n v="-2.0260524177696474E-2"/>
    <n v="184.82380115500004"/>
    <n v="221.86562636500003"/>
    <n v="7590.5398619670004"/>
    <n v="-0.65484148573190204"/>
    <n v="-0.75231612467561426"/>
    <n v="-9.8552988178392309E-2"/>
    <n v="25.370292514034457"/>
    <n v="5.5560115974892348E-2"/>
    <n v="6.6695305770406485E-2"/>
    <n v="1039.8937898168945"/>
    <n v="2.4113013834886941"/>
    <n v="127.433595526"/>
    <n v="17.492485136686682"/>
    <n v="818.99254791984254"/>
    <n v="64.556258688"/>
    <n v="8.8614732317549816"/>
    <n v="57.390205629000036"/>
    <n v="7.8778073773477759"/>
    <n v="3986.1773976179998"/>
    <n v="1.1982898150786092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34101178848737"/>
    <n v="-3.6018998032899789"/>
    <n v="-252.22155629299948"/>
    <n v="-5840.1261016740009"/>
    <n v="-7.5820640152588839E-2"/>
    <n v="-1.8718785525177328"/>
    <n v="1763.2092971229999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2655.535201766"/>
    <n v="7317.5874999999996"/>
    <n v="3438.5597139500001"/>
    <n v="1.0336697725063875"/>
    <n v="10452.911370882"/>
    <n v="44845.630694220999"/>
    <n v="14.08553111387597"/>
    <n v="9.462595955147135E-2"/>
    <n v="-6.1449326418541395E-2"/>
    <n v="8.239411996868351E-2"/>
    <n v="2680.8021049700001"/>
    <n v="0.8058793019463841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8285743784496473E-2"/>
    <n v="75.467958120999995"/>
    <n v="2.2686518074988987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446433468066103"/>
    <n v="11741.935487316001"/>
    <n v="49594.355024306999"/>
    <n v="15.57385308866634"/>
    <n v="4934.9658988189994"/>
    <n v="1.4835063230875709"/>
    <n v="46635.254238163994"/>
    <n v="14.641513630528831"/>
    <n v="4011.0284479069996"/>
    <n v="1.2057603206494625"/>
    <n v="41026.425096944004"/>
    <n v="12.883417359855956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774600243810854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1097357430022272"/>
    <n v="-646.12271358222824"/>
    <n v="-1.4883219747903706"/>
    <n v="-775.84442741599946"/>
    <n v="-0.23322757186211421"/>
    <n v="468.93283557800009"/>
    <n v="690.79846194300012"/>
    <n v="7443.5804879140005"/>
    <n v="-0.23861216582208078"/>
    <n v="-0.54301798360239861"/>
    <n v="-9.8138878342289293E-2"/>
    <n v="64.082983029311251"/>
    <n v="0.1409664911463378"/>
    <n v="0.20766179691674427"/>
    <n v="1018.2541207162531"/>
    <n v="2.3562998386288623"/>
    <n v="387.29189993599999"/>
    <n v="52.926172722362395"/>
    <n v="800.43907243447779"/>
    <n v="0"/>
    <n v="0"/>
    <n v="81.640935642000102"/>
    <n v="11.156810306948854"/>
    <n v="5607.2744278559994"/>
    <n v="1.6856098379529478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5194006544656069"/>
    <n v="-3.8446218134192325"/>
    <n v="-1244.7772629939998"/>
    <n v="-6583.47567678"/>
    <n v="-0.37419406300845209"/>
    <n v="-2.0865255427463572"/>
    <n v="1653.6904473039999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2655.535201766"/>
    <n v="7405.4070454545454"/>
    <n v="5280.9667066130005"/>
    <n v="1.5875180623132961"/>
    <n v="15733.878077495001"/>
    <n v="46369.440206847998"/>
    <n v="14.477575837253841"/>
    <n v="0.18242430552480382"/>
    <n v="0.40557512873460011"/>
    <n v="0.12457329176430854"/>
    <n v="4063.1005273820001"/>
    <n v="1.221413774136541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736789763366954E-2"/>
    <n v="321.20730355900002"/>
    <n v="9.6558532646744549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97512966271334"/>
    <n v="15899.302351802002"/>
    <n v="49865.388385138998"/>
    <n v="15.587029003974154"/>
    <n v="3906.993386860001"/>
    <n v="1.1744862097335271"/>
    <n v="46848.506927070994"/>
    <n v="14.640704717553156"/>
    <n v="3433.9365634220012"/>
    <n v="1.0322800013952003"/>
    <n v="41212.001961335991"/>
    <n v="12.88211606162424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220620833832698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776676568616276"/>
    <n v="-476.3871400632197"/>
    <n v="-1.1094531667203151"/>
    <n v="1596.6566655649997"/>
    <n v="0.47997297402448974"/>
    <n v="612.93987192400004"/>
    <n v="1303.7383338670002"/>
    <n v="7169.610256986999"/>
    <n v="-0.30890417196321718"/>
    <n v="-0.4564503791403105"/>
    <n v="-0.15700656939628643"/>
    <n v="82.769234447446593"/>
    <n v="0.18425662797170436"/>
    <n v="0.39191842488844869"/>
    <n v="977.37817541492325"/>
    <n v="2.2583544379795635"/>
    <n v="482.82380087799999"/>
    <n v="65.19881998577759"/>
    <n v="754.93903777228297"/>
    <n v="0"/>
    <n v="0"/>
    <n v="130.11607104600006"/>
    <n v="17.570414461669003"/>
    <n v="4770.3067364100007"/>
    <n v="1.4340079245988377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35101377144584"/>
    <n v="-3.3678076046998786"/>
    <n v="983.71679364099964"/>
    <n v="-5029.0534695429997"/>
    <n v="0.29571634605278535"/>
    <n v="-1.6092189487709625"/>
    <n v="1657.12905482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2655.535201766"/>
    <n v="7506.9517499999993"/>
    <n v="5401.0182893279998"/>
    <n v="1.6236069200087453"/>
    <n v="21134.896366822999"/>
    <n v="47509.428525263"/>
    <n v="14.745384353409522"/>
    <n v="0.20306885687654064"/>
    <n v="0.26753820700555608"/>
    <n v="0.1477196403763037"/>
    <n v="4387.6120386270004"/>
    <n v="1.3189655888232181"/>
    <n v="16403.319512435002"/>
    <n v="35162.087940445999"/>
    <n v="0.31998425263438302"/>
    <n v="0.26268507302983735"/>
    <n v="0.16586284323888312"/>
    <n v="3039.3518615140001"/>
    <n v="21275.856110476001"/>
    <n v="0.17294009988602443"/>
    <n v="0.31532367180102905"/>
    <n v="1313.3569301990001"/>
    <n v="13878.480948034998"/>
    <n v="0.15680993779301078"/>
    <n v="0.26270212708837182"/>
    <n v="980.43224453300002"/>
    <n v="686.39956514099993"/>
    <n v="0.23766863101257241"/>
    <n v="0.18378289413807347"/>
    <n v="259.91833523700001"/>
    <n v="7.8134378578535113E-2"/>
    <n v="155.119391001"/>
    <n v="4.6630635773703639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94113594056333"/>
    <n v="20155.335056865002"/>
    <n v="50376.246560373991"/>
    <n v="15.674779735702023"/>
    <n v="4018.3227295779993"/>
    <n v="1.2079530638625209"/>
    <n v="47331.666838903999"/>
    <n v="14.723819857632568"/>
    <n v="3325.7830593289991"/>
    <n v="0.99976784012080466"/>
    <n v="41587.748176837995"/>
    <n v="12.943224640610728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818522374171619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419556060311179"/>
    <n v="-395.43377333538172"/>
    <n v="-0.92939538229250274"/>
    <n v="1837.5252545140004"/>
    <n v="0.55238078434482796"/>
    <n v="508.08560216199999"/>
    <n v="1811.8239360290002"/>
    <n v="7314.0249025189996"/>
    <n v="0.39710249856143442"/>
    <n v="-0.34407310432219151"/>
    <n v="-0.13160332338033187"/>
    <n v="67.682012497549351"/>
    <n v="0.1527362536907225"/>
    <n v="0.54465467857917116"/>
    <n v="994.60432426980105"/>
    <n v="2.2953758279184533"/>
    <n v="358.75900957499999"/>
    <n v="47.790237838547455"/>
    <n v="772.25378229705859"/>
    <n v="0"/>
    <n v="0"/>
    <n v="149.32659258699999"/>
    <n v="19.891774659001907"/>
    <n v="4764.1183072249996"/>
    <n v="1.432147613096356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14593069123893"/>
    <n v="-3.2247712102109563"/>
    <n v="1329.4396523520004"/>
    <n v="-4436.9242755639989"/>
    <n v="0.39964453065410549"/>
    <n v="-1.4441759931891143"/>
    <n v="1654.1542725290001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2655.535201766"/>
    <n v="7529.649736842106"/>
    <n v="4396.6861224169998"/>
    <n v="1.3216933605960508"/>
    <n v="25531.582489239998"/>
    <n v="48344.980270715001"/>
    <n v="14.933976013911002"/>
    <n v="0.20838847792213744"/>
    <n v="0.23463078249917202"/>
    <n v="0.15236281500721183"/>
    <n v="2655.7522247849997"/>
    <n v="0.79834902586971912"/>
    <n v="19059.071737220002"/>
    <n v="35379.852190845006"/>
    <n v="8.9321298007568162E-2"/>
    <n v="0.23529094830784181"/>
    <n v="0.1627041644915006"/>
    <n v="1522.137188813"/>
    <n v="21444.200373231004"/>
    <n v="0.17112214125799396"/>
    <n v="0.12435008302576089"/>
    <n v="1168.641064402"/>
    <n v="13947.491860258"/>
    <n v="0.14959955862885899"/>
    <n v="6.2758293855665892E-2"/>
    <n v="946.01547004100007"/>
    <n v="647.23786840499997"/>
    <n v="0.12130497320420042"/>
    <n v="5.0564060375549502E-2"/>
    <n v="252.199702183"/>
    <n v="7.5814070561018312E-2"/>
    <n v="115.63039133999999"/>
    <n v="3.475979777996676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61465154992115"/>
    <n v="24101.117096276001"/>
    <n v="51049.732406850002"/>
    <n v="15.819728703753542"/>
    <n v="3689.903493622"/>
    <n v="1.1092265431218387"/>
    <n v="47919.982318545997"/>
    <n v="14.846165738691647"/>
    <n v="3366.3982402880001"/>
    <n v="1.011977220894934"/>
    <n v="42103.959679195999"/>
    <n v="13.048313466834108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7249322226904758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55468450968394"/>
    <n v="-375.38058800549766"/>
    <n v="-0.88575268984253719"/>
    <n v="774.40933633999975"/>
    <n v="0.23279616732374414"/>
    <n v="529.7948712650001"/>
    <n v="2341.6188072940004"/>
    <n v="7511.590163547"/>
    <n v="0.59466481896982204"/>
    <n v="-0.24328779292924874"/>
    <n v="-6.2116470841602545E-2"/>
    <n v="70.361157528051649"/>
    <n v="0.15926230445666956"/>
    <n v="0.70391698303584072"/>
    <n v="1019.1512083928836"/>
    <n v="2.3489274524815626"/>
    <n v="350.46353503799997"/>
    <n v="46.544467177962311"/>
    <n v="787.93605666233918"/>
    <n v="51.064873304999999"/>
    <n v="6.7818391412209742"/>
    <n v="179.33133622700012"/>
    <n v="23.816690350089338"/>
    <n v="4475.5769106759999"/>
    <n v="1.3454088199558809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715459359830139E-2"/>
    <n v="-3.2346801423241005"/>
    <n v="244.61446507499971"/>
    <n v="-4400.3196603320011"/>
    <n v="7.3533862867074612E-2"/>
    <n v="-1.4368278704665591"/>
    <n v="1650.988378279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2655.535201766"/>
    <n v="7554.6780434782604"/>
    <n v="4743.8921766940002"/>
    <n v="1.4260674104871518"/>
    <n v="30275.474665933998"/>
    <n v="48989.357057457004"/>
    <n v="15.055636635380175"/>
    <n v="0.20006780848579853"/>
    <n v="0.15718364866281065"/>
    <n v="0.15485724534098932"/>
    <n v="3659.0060726440001"/>
    <n v="1.099938430432158"/>
    <n v="22718.077809864"/>
    <n v="36076.656105713002"/>
    <n v="0.23523172212903787"/>
    <n v="0.23528140887115367"/>
    <n v="0.18048381649462963"/>
    <n v="2227.634626991"/>
    <n v="21816.626734704001"/>
    <n v="0.18935833654942957"/>
    <n v="0.20074638971544956"/>
    <n v="1393.8137800120001"/>
    <n v="14225.493627598999"/>
    <n v="0.16197169248468724"/>
    <n v="0.24914749454572283"/>
    <n v="929.73680750200003"/>
    <n v="781.40767091300006"/>
    <n v="0.15418610543482814"/>
    <n v="0.21790375352198588"/>
    <n v="290.76578039700001"/>
    <n v="8.7407467974534511E-2"/>
    <n v="227.37097505699998"/>
    <n v="6.8350275584349543E-2"/>
    <n v="566.74934859599989"/>
    <n v="75.01965607723794"/>
    <n v="385.85794076000002"/>
    <n v="51.075365295427815"/>
    <n v="292.26588561092353"/>
    <n v="0"/>
    <n v="0"/>
    <n v="112.0703124360611"/>
    <n v="180.89140783599987"/>
    <n v="385.85794076000002"/>
    <n v="4471.1842986419997"/>
    <n v="1.3440883513121422"/>
    <n v="28572.301394918002"/>
    <n v="51816.321462114007"/>
    <n v="15.985068172241618"/>
    <n v="3963.3966798389997"/>
    <n v="1.1914416747748013"/>
    <n v="48532.058119517002"/>
    <n v="14.971265348429265"/>
    <n v="3723.3115539649998"/>
    <n v="1.1192693822775848"/>
    <n v="42596.906938884"/>
    <n v="13.139727428252904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79663473714631"/>
    <n v="7.2172292497216628E-2"/>
    <n v="5935.151180633"/>
    <n v="870.29515321299994"/>
    <n v="749.37541258599992"/>
    <n v="180.28372089200002"/>
    <n v="272.70787805200052"/>
    <n v="1703.1732710160018"/>
    <n v="-2826.9644046569988"/>
    <n v="-0.30946070891093225"/>
    <n v="-51.876026469380911"/>
    <n v="0.1807244959222829"/>
    <n v="36.097882197299135"/>
    <n v="8.1979059175009569E-2"/>
    <n v="-393.58459314631392"/>
    <n v="-0.92943153686144298"/>
    <n v="512.79300392600055"/>
    <n v="0.15415135167222621"/>
    <n v="715.2767886649998"/>
    <n v="3056.8955959590003"/>
    <n v="7623.9870538190007"/>
    <n v="0.18643330217444332"/>
    <n v="-0.17321852001962079"/>
    <n v="-4.7613369123333138E-2"/>
    <n v="94.679982991793807"/>
    <n v="0.21502025758602275"/>
    <n v="0.91893724062186344"/>
    <n v="1030.934644817087"/>
    <n v="2.3721200041992812"/>
    <n v="526.55764160399997"/>
    <n v="69.699547561601563"/>
    <n v="803.8561368058663"/>
    <n v="0"/>
    <n v="0"/>
    <n v="188.71914706099983"/>
    <n v="24.980435430192252"/>
    <n v="5186.4610873069996"/>
    <n v="1.5591086088981652"/>
    <n v="-442.56891061299928"/>
    <n v="-1353.7223249429985"/>
    <n v="-10450.951458476"/>
    <n v="-58.582100794494679"/>
    <n v="-1424.5192379634011"/>
    <n v="1.1281469454637234"/>
    <n v="-0.63715162774999001"/>
    <n v="4.9570415658439781E-3"/>
    <n v="-0.13304119841101317"/>
    <n v="-3.3015515410607246"/>
    <n v="-202.48378473899928"/>
    <n v="-4515.800277843"/>
    <n v="-6.0868905913796539E-2"/>
    <n v="-1.4700136208843595"/>
    <n v="1669.3053288650001"/>
    <n v="1823.7278207029999"/>
    <n v="133.5"/>
    <n v="3553.477285913109"/>
    <n v="37316.520700365683"/>
    <n v="0.11283597568952852"/>
    <n v="2740.8285188344571"/>
    <n v="27473.096086473241"/>
    <n v="0.1374329451469456"/>
    <n v="3349.2017218292135"/>
    <n v="39542.586926660515"/>
    <n v="0.11546886343838492"/>
    <n v="535.78785667790248"/>
    <n v="5826.5274735544754"/>
    <n v="-8.1968614416731866E-2"/>
  </r>
  <r>
    <x v="259"/>
    <x v="7"/>
    <x v="7"/>
    <x v="21"/>
    <n v="332655.535201766"/>
    <n v="7594.0761904761894"/>
    <n v="3531.4488884879997"/>
    <n v="1.0615933044210628"/>
    <n v="33806.923554421999"/>
    <n v="49164.831673819994"/>
    <n v="15.049407232010214"/>
    <n v="0.1827173369988111"/>
    <n v="5.228723528082635E-2"/>
    <n v="0.14989353376665027"/>
    <n v="2638.0364757970001"/>
    <n v="0.79302347222238412"/>
    <n v="25356.114285661002"/>
    <n v="36273.302938075001"/>
    <n v="8.0547090420733047E-2"/>
    <n v="0.21714779514255245"/>
    <n v="0.17650225493794114"/>
    <n v="1382.6178575890001"/>
    <n v="21939.252275188002"/>
    <n v="0.18335938930786289"/>
    <n v="9.7322450954104633E-2"/>
    <n v="1257.561771999"/>
    <n v="14318.250371340002"/>
    <n v="0.16568773211566179"/>
    <n v="7.9632849696503083E-2"/>
    <n v="923.93191281500003"/>
    <n v="716.7584203859999"/>
    <n v="0.11248765898401447"/>
    <n v="5.9124931075570153E-2"/>
    <n v="261.51274837"/>
    <n v="7.8613677121405573E-2"/>
    <n v="144.35493190900002"/>
    <n v="4.3394718149344556E-2"/>
    <n v="487.54473241199997"/>
    <n v="64.200663804694898"/>
    <n v="310.610078552"/>
    <n v="40.901627895377104"/>
    <n v="333.16751350630062"/>
    <n v="0"/>
    <n v="0"/>
    <n v="112.0703124360611"/>
    <n v="176.93465385999997"/>
    <n v="310.610078552"/>
    <n v="4343.7660407499998"/>
    <n v="1.3057849881004895"/>
    <n v="32916.067435668003"/>
    <n v="52660.419908533004"/>
    <n v="16.177309305734205"/>
    <n v="4135.286141732"/>
    <n v="1.2431135827106616"/>
    <n v="49357.344013875998"/>
    <n v="15.161184496278912"/>
    <n v="3455.4918034880002"/>
    <n v="1.0387597492980647"/>
    <n v="43024.734656330009"/>
    <n v="13.215128045303549"/>
    <n v="0.24119389161025695"/>
    <n v="0.1444576209953885"/>
    <n v="0.1666865368097834"/>
    <n v="1707.8203446860005"/>
    <n v="13410.594284340001"/>
    <n v="21444.322641524002"/>
    <n v="6.7140366097350412E-2"/>
    <n v="7.3718561218796719E-2"/>
    <n v="7.7453242267319977E-2"/>
    <n v="1216.768778889"/>
    <n v="491.05156579700042"/>
    <n v="557.12618810099991"/>
    <n v="679.79433824400007"/>
    <n v="89.516396885316652"/>
    <n v="0.20435383341259705"/>
    <n v="6332.609357546"/>
    <n v="469.895018376"/>
    <n v="743.09611486999995"/>
    <n v="186.03403647300001"/>
    <n v="-812.31715226200004"/>
    <n v="890.85611875400173"/>
    <n v="-3495.5882347129982"/>
    <n v="4.6531308469398045"/>
    <n v="-6.0282488078521554"/>
    <n v="0.46827299213363527"/>
    <n v="-106.96721126932272"/>
    <n v="-0.24419168367942659"/>
    <n v="-480.79520184342789"/>
    <n v="-1.1279020737239898"/>
    <n v="-132.52281401799996"/>
    <n v="-3.9837850266829532E-2"/>
    <n v="645.81966667200004"/>
    <n v="3702.7152626310003"/>
    <n v="7920.2509907469994"/>
    <n v="0.84754421603951746"/>
    <n v="-8.5048938013704056E-2"/>
    <n v="2.4062826769422285E-2"/>
    <n v="85.042558235316278"/>
    <n v="0.19414066454066073"/>
    <n v="1.1130779051625244"/>
    <n v="1067.9162805031281"/>
    <n v="2.455037067009898"/>
    <n v="477.24601732299999"/>
    <n v="62.844512663899692"/>
    <n v="838.979146515303"/>
    <n v="127.07217031499999"/>
    <n v="16.733064974297012"/>
    <n v="168.57364934900005"/>
    <n v="22.198045571416575"/>
    <n v="4989.5857074220003"/>
    <n v="1.4999256526411504"/>
    <n v="-1458.1368189340001"/>
    <n v="-2811.8591438769986"/>
    <n v="-11415.83922546"/>
    <n v="-192.009769504639"/>
    <n v="-1548.7114823465563"/>
    <n v="1.9561877780999946"/>
    <n v="-0.33432468849233177"/>
    <n v="0.12861682040078559"/>
    <n v="-0.43833234822008726"/>
    <n v="-3.5829391407338878"/>
    <n v="-778.34248069"/>
    <n v="-5083.2298679139985"/>
    <n v="-0.23397851480749027"/>
    <n v="-1.6368826897585218"/>
    <n v="1668.955680192"/>
    <n v="1821.55952041"/>
    <n v="133.19999999999999"/>
    <n v="2651.2379042702705"/>
    <n v="37339.744296002435"/>
    <n v="0.10711408562546598"/>
    <n v="1980.5078647124628"/>
    <n v="27541.78747237991"/>
    <n v="0.13265351893851096"/>
    <n v="3261.0856161786787"/>
    <n v="40063.134097787508"/>
    <n v="0.12443947493605201"/>
    <n v="484.84959960360368"/>
    <n v="6037.6450999834515"/>
    <n v="-1.3530097941865882E-2"/>
  </r>
  <r>
    <x v="260"/>
    <x v="8"/>
    <x v="8"/>
    <x v="21"/>
    <n v="332655.535201766"/>
    <n v="7764.5704999999998"/>
    <n v="4370.9542382060008"/>
    <n v="1.3139580664289503"/>
    <n v="38177.877792628002"/>
    <n v="49611.875461653006"/>
    <n v="15.114833473553135"/>
    <n v="0.17441407310098622"/>
    <n v="0.11392813202210195"/>
    <n v="0.15813397783971661"/>
    <n v="3460.8805431460005"/>
    <n v="1.0403796651232236"/>
    <n v="28816.994828807001"/>
    <n v="36737.515734702996"/>
    <n v="0.15490966496615965"/>
    <n v="0.20932092713512196"/>
    <n v="0.18808529634805526"/>
    <n v="2217.0427219539997"/>
    <n v="22239.978010931001"/>
    <n v="0.19161374139879661"/>
    <n v="0.15692901430551087"/>
    <n v="1268.9380640850002"/>
    <n v="14446.838614917002"/>
    <n v="0.17296668689808992"/>
    <n v="0.11276210270258713"/>
    <n v="960.38545763900004"/>
    <n v="679.40700596600004"/>
    <n v="0.10663240491112491"/>
    <n v="0.10577069410089179"/>
    <n v="261.46539940299999"/>
    <n v="7.8599443488716642E-2"/>
    <n v="133.323971091"/>
    <n v="4.0078687105006339E-2"/>
    <n v="515.28432456600001"/>
    <n v="66.36353222190462"/>
    <n v="315.24112241699999"/>
    <n v="40.599943347413742"/>
    <n v="373.76745685371435"/>
    <n v="0"/>
    <n v="0"/>
    <n v="112.0703124360611"/>
    <n v="200.04320214900002"/>
    <n v="315.24112241699999"/>
    <n v="4538.1459755509995"/>
    <n v="1.3642177854634139"/>
    <n v="37454.213411219003"/>
    <n v="53045.797866221008"/>
    <n v="16.220176082492014"/>
    <n v="4267.5260761419995"/>
    <n v="1.2828663961817472"/>
    <n v="49709.526889630004"/>
    <n v="15.198245043203613"/>
    <n v="3292.2966436869992"/>
    <n v="0.9897014464798003"/>
    <n v="43313.737746054001"/>
    <n v="13.249224712056169"/>
    <n v="9.2800261423298558E-2"/>
    <n v="0.13794000812342722"/>
    <n v="0.16302942013598698"/>
    <n v="1685.2923286169996"/>
    <n v="15095.886612957"/>
    <n v="21526.417680698003"/>
    <n v="5.1207072089375805E-2"/>
    <n v="7.1157700353175368E-2"/>
    <n v="7.2636283801993606E-2"/>
    <n v="1203.8930278749999"/>
    <n v="481.3993007419997"/>
    <n v="451.16078686299994"/>
    <n v="975.22943245500005"/>
    <n v="125.59991984811008"/>
    <n v="0.29316494970194706"/>
    <n v="6395.7891435760002"/>
    <n v="518.09065131800003"/>
    <n v="764.41963660299996"/>
    <n v="143.953139695"/>
    <n v="-167.19173734499873"/>
    <n v="723.664381409003"/>
    <n v="-3433.9224045679975"/>
    <n v="-0.26945069294112522"/>
    <n v="-2.7823024507286225"/>
    <n v="0.23867539255267878"/>
    <n v="-21.532644638231918"/>
    <n v="-5.0259719034463593E-2"/>
    <n v="-470.87431101673809"/>
    <n v="-1.1053426089388774"/>
    <n v="808.03769511000132"/>
    <n v="0.24290523066748346"/>
    <n v="538.2603576869999"/>
    <n v="4240.9756203180004"/>
    <n v="8193.9777676760004"/>
    <n v="1.0347524731818831"/>
    <n v="-1.6342071545816794E-2"/>
    <n v="0.11548726609281079"/>
    <n v="69.322618383978863"/>
    <n v="0.16180712500711228"/>
    <n v="1.2748850301696364"/>
    <n v="1100.8821532689044"/>
    <n v="2.5326734142929603"/>
    <n v="384.97324464299999"/>
    <n v="49.580752038119819"/>
    <n v="864.88886369327599"/>
    <n v="0"/>
    <n v="0"/>
    <n v="153.28711304399991"/>
    <n v="19.741866345859041"/>
    <n v="5076.4063332379992"/>
    <n v="1.5260249104705261"/>
    <n v="-705.45209503199862"/>
    <n v="-3517.3112389089974"/>
    <n v="-11627.900172243995"/>
    <n v="-90.855263022210778"/>
    <n v="-1571.7564642856426"/>
    <n v="0.42980290087694972"/>
    <n v="-0.25440589887611198"/>
    <n v="0.14924018421867924"/>
    <n v="-0.21206684404157586"/>
    <n v="-3.6380160232318381"/>
    <n v="269.77733742300143"/>
    <n v="-5232.1110286679977"/>
    <n v="8.1098105660371178E-2"/>
    <n v="-1.6889956920843912"/>
    <n v="1644.8488411559999"/>
    <n v="1796.2610119230001"/>
    <n v="133.5"/>
    <n v="3274.1230248734091"/>
    <n v="37555.480375924169"/>
    <n v="0.11483619797054123"/>
    <n v="2592.4198825063672"/>
    <n v="27798.5349102113"/>
    <n v="0.14360277192742865"/>
    <n v="3399.3602813116099"/>
    <n v="40225.730530414003"/>
    <n v="0.12052920531074496"/>
    <n v="403.19127916629202"/>
    <n v="6234.6527620351681"/>
    <n v="7.4939809344896302E-2"/>
  </r>
  <r>
    <x v="261"/>
    <x v="9"/>
    <x v="9"/>
    <x v="21"/>
    <n v="332655.535201766"/>
    <n v="7866.6784782608702"/>
    <n v="3977.2279507849989"/>
    <n v="1.1955995105786188"/>
    <n v="42155.105743412998"/>
    <n v="50145.914102157993"/>
    <n v="15.214859706565415"/>
    <n v="0.1725642875085327"/>
    <n v="0.15509999375014649"/>
    <n v="0.16040546038334558"/>
    <n v="2938.4860406579992"/>
    <n v="0.88334199485834952"/>
    <n v="31755.480869464998"/>
    <n v="37239.308293751994"/>
    <n v="0.20593175253116147"/>
    <n v="0.20900651102449364"/>
    <n v="0.19080137694669652"/>
    <n v="1407.069771702"/>
    <n v="22432.106564006001"/>
    <n v="0.19481748797472154"/>
    <n v="0.15813814703901774"/>
    <n v="1493.2599833440004"/>
    <n v="14763.615768324002"/>
    <n v="0.17850148327402371"/>
    <n v="0.26925777864855327"/>
    <n v="915.57332939700007"/>
    <n v="796.12872242500009"/>
    <n v="0.10903134462039188"/>
    <n v="0.17840889887098044"/>
    <n v="278.58991820699998"/>
    <n v="8.374726668474837E-2"/>
    <n v="136.67292838400002"/>
    <n v="4.1085421380739569E-2"/>
    <n v="623.47906353600001"/>
    <n v="79.255694161004527"/>
    <n v="324.31224733300002"/>
    <n v="41.226071235683385"/>
    <n v="414.99352808939773"/>
    <n v="37.391065883000003"/>
    <n v="4.7530944586496249"/>
    <n v="116.82340689471073"/>
    <n v="261.77575031999999"/>
    <n v="361.70331321600003"/>
    <n v="4308.2357679770003"/>
    <n v="1.2951041879895131"/>
    <n v="41762.449179196003"/>
    <n v="53576.672621769001"/>
    <n v="16.313378367329527"/>
    <n v="4021.9349646010005"/>
    <n v="1.2090389423887298"/>
    <n v="50203.394884380003"/>
    <n v="15.284703858472094"/>
    <n v="3511.0730542310002"/>
    <n v="1.0554680991859717"/>
    <n v="43783.090532333998"/>
    <n v="13.336861204234726"/>
    <n v="0.14054117512231779"/>
    <n v="0.13820779687158913"/>
    <n v="0.16751410604436501"/>
    <n v="1765.5575776289998"/>
    <n v="16861.444190586"/>
    <n v="21671.232872894001"/>
    <n v="8.9351147657751095E-2"/>
    <n v="7.3034196947661556E-2"/>
    <n v="7.5690858791650495E-2"/>
    <n v="1253.0242610350001"/>
    <n v="512.53331659399964"/>
    <n v="513.89825842400001"/>
    <n v="510.86191037000003"/>
    <n v="64.939975846443787"/>
    <n v="0.15357084320275816"/>
    <n v="6420.3043520459996"/>
    <n v="502.85846869099998"/>
    <n v="798.26868409099995"/>
    <n v="216.79086877200001"/>
    <n v="-331.00781719200131"/>
    <n v="392.65656421700169"/>
    <n v="-3430.7585196109985"/>
    <n v="-9.4678422399402384E-3"/>
    <n v="-1.5304739487751082"/>
    <n v="0.28233589359119793"/>
    <n v="-42.077201719470686"/>
    <n v="-9.9504677410894332E-2"/>
    <n v="-467.70048644160602"/>
    <n v="-1.0985186607641133"/>
    <n v="179.85409317799872"/>
    <n v="5.4066165791863817E-2"/>
    <n v="588.54177369600006"/>
    <n v="4829.5173940140003"/>
    <n v="8124.4085024489996"/>
    <n v="-0.10571052772621803"/>
    <n v="-2.8177033198065304E-2"/>
    <n v="0.16941451014367881"/>
    <n v="74.814519917447072"/>
    <n v="0.17692228489119563"/>
    <n v="1.4518073150608319"/>
    <n v="1086.5802107942291"/>
    <n v="2.5001942393913956"/>
    <n v="384.405889468"/>
    <n v="48.865082071205066"/>
    <n v="844.89133805294216"/>
    <n v="0"/>
    <n v="0"/>
    <n v="204.13588422800007"/>
    <n v="25.949437846242002"/>
    <n v="4896.7775416730001"/>
    <n v="1.4720264728807086"/>
    <n v="-919.54959088800138"/>
    <n v="-4436.8608297969986"/>
    <n v="-11555.167022059999"/>
    <n v="-116.89172163691775"/>
    <n v="-1554.2806972358349"/>
    <n v="-7.3298816127168154E-2"/>
    <n v="-0.22293173216651596"/>
    <n v="0.20080965460584577"/>
    <n v="-0.27642696230208996"/>
    <n v="-3.5987129001555092"/>
    <n v="-408.68768051800134"/>
    <n v="-5134.8626700139994"/>
    <n v="-0.12285611909933182"/>
    <n v="-1.6508702459181388"/>
    <n v="1725.0469603500001"/>
    <n v="1878.0043004680001"/>
    <n v="133.5"/>
    <n v="2979.1969668801489"/>
    <n v="37863.467637389265"/>
    <n v="0.11708486037014199"/>
    <n v="2201.1131390696623"/>
    <n v="28109.272966574212"/>
    <n v="0.1462473979058978"/>
    <n v="3227.1428973610491"/>
    <n v="40522.414923175354"/>
    <n v="0.12500371304147073"/>
    <n v="440.85526119550565"/>
    <n v="6164.9486447023564"/>
    <n v="0.12867907702155201"/>
  </r>
  <r>
    <x v="262"/>
    <x v="10"/>
    <x v="10"/>
    <x v="21"/>
    <n v="332655.535201766"/>
    <n v="7805.0828571428574"/>
    <n v="4457.9907691799999"/>
    <n v="1.3401222277801839"/>
    <n v="46613.096512592994"/>
    <n v="50662.650665901994"/>
    <n v="15.300931576243009"/>
    <n v="0.16846869801436104"/>
    <n v="0.13110967646575244"/>
    <n v="0.16789517941902066"/>
    <n v="3554.6955079149998"/>
    <n v="1.0685815000068961"/>
    <n v="35310.176377379998"/>
    <n v="37805.313679758998"/>
    <n v="0.18938242605280786"/>
    <n v="0.20700167761652311"/>
    <n v="0.20157428396934174"/>
    <n v="2245.949127285"/>
    <n v="22845.845499943"/>
    <n v="0.20918299420278985"/>
    <n v="0.22581412214097685"/>
    <n v="1353.300783527"/>
    <n v="14960.644491413001"/>
    <n v="0.18614375695180541"/>
    <n v="0.17039996885712627"/>
    <n v="1000.9684297240001"/>
    <n v="705.66541234200008"/>
    <n v="0.14962951935296331"/>
    <n v="7.7596751654210427E-2"/>
    <n v="263.47761267700002"/>
    <n v="7.9204337458925064E-2"/>
    <n v="95.311864408000005"/>
    <n v="2.8651819772122646E-2"/>
    <n v="544.50578418000009"/>
    <n v="69.762972942906444"/>
    <n v="327.30584532900002"/>
    <n v="41.934961014470794"/>
    <n v="456.92848910386851"/>
    <n v="0"/>
    <n v="0"/>
    <n v="116.82340689471073"/>
    <n v="217.19993885100007"/>
    <n v="327.30584532900002"/>
    <n v="5317.3262609110006"/>
    <n v="1.5984481537894373"/>
    <n v="47079.775440107005"/>
    <n v="55080.031561338001"/>
    <n v="16.69827701737885"/>
    <n v="4795.941083912001"/>
    <n v="1.4417138981328275"/>
    <n v="51419.172438133006"/>
    <n v="15.587261253867982"/>
    <n v="3767.9336236840008"/>
    <n v="1.1326832789355605"/>
    <n v="44630.057472934997"/>
    <n v="13.540134928751366"/>
    <n v="0.39417195085982581"/>
    <n v="0.16230926137445767"/>
    <n v="0.19561625197417465"/>
    <n v="1734.4952506420002"/>
    <n v="18595.939441228002"/>
    <n v="21939.345339142001"/>
    <n v="0.18283934392942336"/>
    <n v="8.2406412843205601E-2"/>
    <n v="8.9592792780021302E-2"/>
    <n v="1242.770082923"/>
    <n v="491.72516771900018"/>
    <n v="782.73599718500009"/>
    <n v="1028.0074602280001"/>
    <n v="131.70999963020435"/>
    <n v="0.30903061919726704"/>
    <n v="6789.1149651980004"/>
    <n v="529.14817746100005"/>
    <n v="849.23801163199994"/>
    <n v="393.70136376300002"/>
    <n v="-859.33549173100073"/>
    <n v="-466.67892751399904"/>
    <n v="-4417.3808954359993"/>
    <n v="-7.7511707733877007"/>
    <n v="-0.23858818148002336"/>
    <n v="0.64283948352952613"/>
    <n v="-110.09947074995827"/>
    <n v="-0.25832592600925364"/>
    <n v="-594.90341771061981"/>
    <n v="-1.397345441135839"/>
    <n v="168.6719684969994"/>
    <n v="5.0704693188013406E-2"/>
    <n v="718.50151981600004"/>
    <n v="5548.0189138300002"/>
    <n v="7914.2913423280006"/>
    <n v="-0.22626850467325821"/>
    <n v="-5.9364953552974442E-2"/>
    <n v="0.10759272482352666"/>
    <n v="92.055591589070715"/>
    <n v="0.21598964808452872"/>
    <n v="1.6677969631453609"/>
    <n v="1053.8578801126062"/>
    <n v="2.4207107899757538"/>
    <n v="384.48282450800002"/>
    <n v="49.260569239971467"/>
    <n v="791.46351517470418"/>
    <n v="0"/>
    <n v="0"/>
    <n v="334.01869530800002"/>
    <n v="42.795022349099249"/>
    <n v="6035.8277807270006"/>
    <n v="1.8144378018739662"/>
    <n v="-1577.8370115470007"/>
    <n v="-6014.6978413439992"/>
    <n v="-12331.672237763998"/>
    <n v="-202.15506233902897"/>
    <n v="-1648.7612978232257"/>
    <n v="0.96901835136482783"/>
    <n v="-7.6235926374981888E-2"/>
    <n v="0.25393767477825846"/>
    <n v="-0.47431557409378239"/>
    <n v="-3.8180562311115933"/>
    <n v="-549.82955131900053"/>
    <n v="-5542.5572725660004"/>
    <n v="-0.16528495489651532"/>
    <n v="-1.7709299059949737"/>
    <n v="1704.7181451700001"/>
    <n v="1861.8741820800001"/>
    <n v="133.80000000000001"/>
    <n v="3331.8316660538117"/>
    <n v="38149.507800014951"/>
    <n v="0.12437352366398202"/>
    <n v="2656.7231000859488"/>
    <n v="28456.343731337132"/>
    <n v="0.15670328021517732"/>
    <n v="3974.0853967944695"/>
    <n v="41549.075805795175"/>
    <n v="0.15195340852398176"/>
    <n v="536.9966515814649"/>
    <n v="5984.3110768580109"/>
    <n v="6.9170381098887512E-2"/>
  </r>
  <r>
    <x v="263"/>
    <x v="11"/>
    <x v="11"/>
    <x v="21"/>
    <n v="332655.535201766"/>
    <n v="7810.2420000000002"/>
    <n v="4269.2672736470004"/>
    <n v="1.2833898197598175"/>
    <n v="50882.363786239992"/>
    <n v="50882.363786239992"/>
    <n v="15.295811553346994"/>
    <n v="0.15794323729452397"/>
    <n v="5.425612598820706E-2"/>
    <n v="0.15794323729452397"/>
    <n v="2899.823222813"/>
    <n v="0.87171951642234546"/>
    <n v="38209.999600192998"/>
    <n v="38209.999600192998"/>
    <n v="0.16218984023370187"/>
    <n v="0.20348000446737835"/>
    <n v="0.20348000446737835"/>
    <n v="1509.477379098"/>
    <n v="23078.301953480001"/>
    <n v="0.21280644480133781"/>
    <n v="0.18203026190418981"/>
    <n v="1430.1898092586"/>
    <n v="15194.604046958599"/>
    <n v="0.19698794677658182"/>
    <n v="0.19558070431625407"/>
    <n v="978.30788706600003"/>
    <n v="749.44608135500005"/>
    <n v="9.938351075698959E-2"/>
    <n v="0.16562572119880192"/>
    <n v="275.01524177099992"/>
    <n v="8.2672678692748802E-2"/>
    <n v="349.51675932200004"/>
    <n v="0.10506867384906346"/>
    <n v="744.91204974100003"/>
    <n v="95.37630840900961"/>
    <n v="324.066531188"/>
    <n v="41.492508322789483"/>
    <n v="498.420997426658"/>
    <n v="0"/>
    <n v="0"/>
    <n v="116.82340689471073"/>
    <n v="420.84551855300003"/>
    <n v="324.066531188"/>
    <n v="6024.4755810290017"/>
    <n v="1.8110252028047478"/>
    <n v="53104.251021136006"/>
    <n v="53104.251021136006"/>
    <n v="15.963735877392393"/>
    <n v="5761.804949747002"/>
    <n v="1.7320634530407819"/>
    <n v="49779.337335224001"/>
    <n v="14.964229380710972"/>
    <n v="5562.4376089600019"/>
    <n v="1.6721313852740221"/>
    <n v="43146.026882958002"/>
    <n v="12.970181559368491"/>
    <n v="-0.24696466091362901"/>
    <n v="9.4805840524410545E-2"/>
    <n v="9.4805840524410545E-2"/>
    <n v="3397.4963909640005"/>
    <n v="21993.435832192001"/>
    <n v="21993.435832192001"/>
    <n v="1.6178260941559053E-2"/>
    <n v="7.1617481001466032E-2"/>
    <n v="7.1617481001466032E-2"/>
    <n v="1239.839095409"/>
    <n v="2157.6572955550005"/>
    <n v="353.65211789900002"/>
    <n v="199.36734078700002"/>
    <n v="25.526397362207216"/>
    <n v="5.9932067766759835E-2"/>
    <n v="6633.3104522660005"/>
    <n v="642.97283846800008"/>
    <n v="1275.4656262830001"/>
    <n v="155.52126662799998"/>
    <n v="-1755.2083073820013"/>
    <n v="-2221.8872348960003"/>
    <n v="-2221.8872348960003"/>
    <n v="-0.5557224205638549"/>
    <n v="-0.51312995816248308"/>
    <n v="-0.51312995816248308"/>
    <n v="-224.73161617552967"/>
    <n v="-0.52763538304493041"/>
    <n v="-281.04094168616604"/>
    <n v="-0.66792432404539903"/>
    <n v="-1555.8409665950012"/>
    <n v="-0.46770331527817055"/>
    <n v="810.47758804299997"/>
    <n v="6358.4965018729999"/>
    <n v="6358.4965018729999"/>
    <n v="-0.65748762556581297"/>
    <n v="-0.23061938274699501"/>
    <n v="-0.23061938274699501"/>
    <n v="103.77112361473561"/>
    <n v="0.24363868995939597"/>
    <n v="1.9114356531047565"/>
    <n v="835.03814243919601"/>
    <n v="1.9114356531047565"/>
    <n v="361.57348667700001"/>
    <n v="46.294786599058007"/>
    <n v="556.4974330351921"/>
    <n v="0"/>
    <n v="0"/>
    <n v="448.90410136599996"/>
    <n v="57.476337015677615"/>
    <n v="6834.9531690720014"/>
    <n v="2.0546638927641436"/>
    <n v="-2565.685895425001"/>
    <n v="-8580.3837367689994"/>
    <n v="-8580.3837367689994"/>
    <n v="-328.50273979026531"/>
    <n v="-1116.079084125362"/>
    <n v="-0.59384260020445168"/>
    <n v="-0.33112330780943944"/>
    <n v="-0.33112330780943944"/>
    <n v="-0.77127407300432627"/>
    <n v="-2.5793599771501561"/>
    <n v="-2366.3185546380009"/>
    <n v="-1947.0732845029997"/>
    <n v="-0.71134200523756641"/>
    <n v="-0.58531215580767026"/>
    <n v="3321.5787578479999"/>
    <n v="3625.6564745639998"/>
    <n v="134.69999999999999"/>
    <n v="3169.4634548233116"/>
    <n v="38199.129842427632"/>
    <n v="0.11483833342835403"/>
    <n v="2152.8012047609504"/>
    <n v="28686.851174635063"/>
    <n v="0.1586243308600499"/>
    <n v="4472.5134231841148"/>
    <n v="39858.06371185217"/>
    <n v="5.4762951739390386E-2"/>
    <n v="601.69085972011885"/>
    <n v="4762.9877389679614"/>
    <n v="-0.2585521861657214"/>
  </r>
  <r>
    <x v="264"/>
    <x v="0"/>
    <x v="0"/>
    <x v="22"/>
    <n v="357508.29509493604"/>
    <n v="7892.6847727272743"/>
    <n v="4128.1403188550003"/>
    <n v="1.1546977721898106"/>
    <n v="4128.1403188550003"/>
    <n v="51205.878168915995"/>
    <n v="15.306795924263811"/>
    <n v="8.5031850200996573E-2"/>
    <n v="8.5031850200996573E-2"/>
    <n v="0.14846392954167209"/>
    <n v="3170.3207989080001"/>
    <n v="0.88678244460485156"/>
    <n v="3170.3207989080001"/>
    <n v="38478.57576462299"/>
    <n v="9.2556788505379295E-2"/>
    <n v="9.2556788505379295E-2"/>
    <n v="0.18990412032815929"/>
    <m/>
    <n v="21392.175506980002"/>
    <n v="0.1086249799623451"/>
    <n v="-1"/>
    <m/>
    <n v="14010.393979610601"/>
    <n v="7.7311012895787901E-2"/>
    <n v="-1"/>
    <m/>
    <m/>
    <n v="-1"/>
    <n v="-1"/>
    <n v="273.42565705699997"/>
    <n v="7.6480926682943678E-2"/>
    <n v="114.83411441599999"/>
    <n v="3.2120685307597097E-2"/>
    <n v="569.559748474"/>
    <n v="72.162992045758813"/>
    <n v="333.223921152"/>
    <n v="42.219337367106874"/>
    <n v="42.219337367106874"/>
    <n v="0"/>
    <n v="0"/>
    <n v="0"/>
    <n v="236.335827322"/>
    <n v="333.223921152"/>
    <n v="3974.1754129680007"/>
    <n v="1.1116316649135825"/>
    <n v="3974.1754129680007"/>
    <n v="54276.186135529002"/>
    <n v="16.232982551815631"/>
    <n v="3828.0010208210006"/>
    <n v="1.0707446717577498"/>
    <n v="50933.093661156003"/>
    <n v="15.231065981837345"/>
    <n v="3271.8173338910005"/>
    <n v="0.91517242502643803"/>
    <n v="43806.295047763"/>
    <n v="13.100292894850149"/>
    <n v="0.41821363963288749"/>
    <n v="0.41821363963288749"/>
    <n v="0.12588153796890378"/>
    <n v="1720.3071413900002"/>
    <n v="1720.3071413900002"/>
    <n v="22145.111784370998"/>
    <n v="9.6693189082444952E-2"/>
    <n v="9.6693189082444952E-2"/>
    <n v="7.1994059132424182E-2"/>
    <n v="1229.399234967"/>
    <n v="490.90790642300021"/>
    <n v="461.12687287"/>
    <n v="556.18368693000002"/>
    <n v="70.468250404711611"/>
    <n v="0.15557224673131176"/>
    <n v="7126.7986133930008"/>
    <n v="342.08510430999996"/>
    <n v="818.75361103"/>
    <n v="75.718996438000005"/>
    <n v="153.96490588699953"/>
    <n v="153.96490588699953"/>
    <n v="-3070.3079666130011"/>
    <n v="-0.84640152441227967"/>
    <n v="-0.84640152441227967"/>
    <n v="-0.15215743191868525"/>
    <n v="19.507291919096598"/>
    <n v="4.3066107276228172E-2"/>
    <n v="-399.16728892756146"/>
    <n v="-0.92618662755182091"/>
    <n v="710.14859281699955"/>
    <n v="0.19863835400753993"/>
    <n v="380.00272154300001"/>
    <n v="380.00272154300001"/>
    <n v="6701.4573982060001"/>
    <n v="9.2587472239465285"/>
    <n v="9.2587472239465285"/>
    <n v="-0.15611433661676621"/>
    <n v="48.14619264360816"/>
    <n v="0.1062920012644995"/>
    <n v="0.1062920012644995"/>
    <n v="878.09826739234381"/>
    <n v="2.0065924645737421"/>
    <n v="287.77922521900001"/>
    <n v="36.46151259117871"/>
    <n v="592.95894562637079"/>
    <n v="0"/>
    <n v="0"/>
    <n v="92.223496323999996"/>
    <n v="11.684680052429442"/>
    <n v="4354.1781345110012"/>
    <n v="1.2179236661780821"/>
    <n v="-226.03781565600048"/>
    <n v="-226.03781565600048"/>
    <n v="-9771.7653648190008"/>
    <n v="-28.638900724511558"/>
    <n v="-1277.2655563199055"/>
    <n v="-1.2341526539600838"/>
    <n v="-1.2341526539600838"/>
    <n v="-0.15487505444247363"/>
    <n v="-6.3225893988271317E-2"/>
    <n v="-2.9327790921255632"/>
    <n v="330.14587127399955"/>
    <n v="-2644.9667514260004"/>
    <n v="9.2346352743040427E-2"/>
    <n v="-0.8020060051383644"/>
    <n v="1707.623966055"/>
    <n v="1858.906157008"/>
    <n v="136"/>
    <n v="3035.3972932757356"/>
    <n v="38330.232527933142"/>
    <n v="0.10543630503572721"/>
    <n v="2331.1182344911767"/>
    <n v="28802.897169066699"/>
    <n v="0.14532273825104247"/>
    <n v="2922.187803652942"/>
    <n v="40641.136783768474"/>
    <n v="8.431541836777745E-2"/>
    <n v="279.41376584044122"/>
    <n v="5014.1253023580202"/>
    <n v="-0.187050131634605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D144" firstHeaderRow="0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5">
    <i>
      <x v="18"/>
      <x v="11"/>
    </i>
    <i>
      <x v="19"/>
      <x v="11"/>
    </i>
    <i>
      <x v="20"/>
      <x v="11"/>
    </i>
    <i>
      <x v="21"/>
      <x v="11"/>
    </i>
    <i>
      <x v="22"/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MOPC suma 12 meses (mm US$) " fld="104" baseField="137" baseItem="19" numFmtId="168"/>
    <dataField name="ANANF anualizado (m_US$) " fld="100" baseField="1" baseItem="3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58" firstHeaderRow="0" firstDataRow="1" firstDataCol="2" rowPageCount="1" colPageCount="1"/>
  <pivotFields count="147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5">
    <i>
      <x v="18"/>
      <x v="11"/>
    </i>
    <i>
      <x v="19"/>
      <x v="11"/>
    </i>
    <i>
      <x v="20"/>
      <x v="11"/>
    </i>
    <i>
      <x v="21"/>
      <x v="11"/>
    </i>
    <i>
      <x v="22"/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7" baseField="1" baseItem="6" numFmtId="168"/>
    <dataField name="Resultado Fiscal anualizado (millones de US$) " fld="115" baseField="1" baseItem="5" numFmtId="168"/>
  </dataFields>
  <formats count="3"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7" firstHeaderRow="1" firstDataRow="1" firstDataCol="3"/>
  <pivotFields count="147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5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  <item h="1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5">
    <i>
      <x v="18"/>
      <x v="13"/>
      <x/>
    </i>
    <i>
      <x v="19"/>
      <x v="13"/>
      <x/>
    </i>
    <i>
      <x v="20"/>
      <x v="13"/>
      <x/>
    </i>
    <i>
      <x v="21"/>
      <x v="13"/>
      <x/>
    </i>
    <i>
      <x v="22"/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44" firstHeaderRow="1" firstDataRow="1" firstDataCol="2" rowPageCount="1" colPageCount="1"/>
  <pivotFields count="147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  <item h="1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5">
    <i>
      <x v="18"/>
      <x v="11"/>
    </i>
    <i>
      <x v="19"/>
      <x v="11"/>
    </i>
    <i>
      <x v="20"/>
      <x v="11"/>
    </i>
    <i>
      <x v="21"/>
      <x v="11"/>
    </i>
    <i>
      <x v="22"/>
      <x v="11"/>
    </i>
  </rowItems>
  <colItems count="1">
    <i/>
  </colItems>
  <pageFields count="1">
    <pageField fld="2" hier="-1"/>
  </pageFields>
  <dataFields count="1">
    <dataField name="ANANF suma 12 meses " fld="93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8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t="default"/>
      </items>
    </pivotField>
    <pivotField dragToRow="0" dragToCol="0" dragToPage="0" showAll="0" defaultSubtotal="0"/>
  </pivotFields>
  <rowFields count="1">
    <field x="3"/>
  </rowFields>
  <rowItems count="5">
    <i>
      <x v="18"/>
    </i>
    <i>
      <x v="19"/>
    </i>
    <i>
      <x v="20"/>
    </i>
    <i>
      <x v="21"/>
    </i>
    <i>
      <x v="22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4" baseField="3" baseItem="15" numFmtId="168"/>
    <dataField name="RON (millones de US$) " fld="85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58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5">
    <i>
      <x v="18"/>
      <x v="11"/>
    </i>
    <i>
      <x v="19"/>
      <x v="11"/>
    </i>
    <i>
      <x v="20"/>
      <x v="11"/>
    </i>
    <i>
      <x v="21"/>
      <x v="11"/>
    </i>
    <i>
      <x v="22"/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8" baseField="1" baseItem="3" numFmtId="168"/>
    <dataField name="Inversión anualizada (% PIB) " fld="101" baseField="1" baseItem="3" numFmtId="168"/>
    <dataField name="Resultado anualizado (% PIB) " fld="120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8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t="default"/>
      </items>
    </pivotField>
    <pivotField dragToRow="0" dragToCol="0" dragToPage="0" showAll="0" defaultSubtotal="0"/>
  </pivotFields>
  <rowFields count="1">
    <field x="3"/>
  </rowFields>
  <rowItems count="5">
    <i>
      <x v="18"/>
    </i>
    <i>
      <x v="19"/>
    </i>
    <i>
      <x v="20"/>
    </i>
    <i>
      <x v="21"/>
    </i>
    <i>
      <x v="2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91" baseField="3" baseItem="15" numFmtId="168"/>
    <dataField name="Inversión (USD) " fld="97" baseField="3" baseItem="15" numFmtId="3"/>
    <dataField name="Inversión_x000a_(% del PIB) " fld="98" baseField="3" baseItem="15" numFmtId="168"/>
    <dataField name="MOPC (USD) " fld="103" baseField="3" baseItem="15" numFmtId="3"/>
    <dataField name="Otras Ent. (USD) " fld="108" baseField="3" baseItem="15" numFmtId="3"/>
  </dataFields>
  <formats count="4"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8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t="default"/>
      </items>
    </pivotField>
    <pivotField dragToRow="0" dragToCol="0" dragToPage="0" showAll="0" defaultSubtotal="0"/>
  </pivotFields>
  <rowFields count="1">
    <field x="3"/>
  </rowFields>
  <rowItems count="5">
    <i>
      <x v="18"/>
    </i>
    <i>
      <x v="19"/>
    </i>
    <i>
      <x v="20"/>
    </i>
    <i>
      <x v="21"/>
    </i>
    <i>
      <x v="22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9" baseField="3" baseItem="15" numFmtId="168"/>
    <dataField name="RON (% del PIB) " fld="86" baseField="3" baseItem="16" numFmtId="168"/>
  </dataFields>
  <formats count="1">
    <format dxfId="11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8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t="default"/>
      </items>
    </pivotField>
    <pivotField dragToRow="0" dragToCol="0" dragToPage="0" showAll="0" defaultSubtotal="0"/>
  </pivotFields>
  <rowFields count="1">
    <field x="3"/>
  </rowFields>
  <rowItems count="5">
    <i>
      <x v="18"/>
    </i>
    <i>
      <x v="19"/>
    </i>
    <i>
      <x v="20"/>
    </i>
    <i>
      <x v="21"/>
    </i>
    <i>
      <x v="2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4" baseField="3" baseItem="15" numFmtId="168"/>
    <dataField name="Contribuciones Sociales " fld="33" baseField="3" baseItem="16" numFmtId="168"/>
    <dataField name="Donaciones " fld="35" baseField="3" baseItem="17" numFmtId="168"/>
    <dataField name="Otros Ingresos " fld="3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8" firstHeaderRow="0" firstDataRow="1" firstDataCol="1" rowPageCount="1" colPageCount="1"/>
  <pivotFields count="147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6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  <item t="default"/>
      </items>
    </pivotField>
    <pivotField dragToRow="0" dragToCol="0" dragToPage="0" showAll="0" defaultSubtotal="0"/>
  </pivotFields>
  <rowFields count="1">
    <field x="3"/>
  </rowFields>
  <rowItems count="5">
    <i>
      <x v="18"/>
    </i>
    <i>
      <x v="19"/>
    </i>
    <i>
      <x v="20"/>
    </i>
    <i>
      <x v="21"/>
    </i>
    <i>
      <x v="2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7" baseField="3" baseItem="15" numFmtId="168"/>
    <dataField name="Remun. " fld="63" baseField="3" baseItem="17" numFmtId="168"/>
    <dataField name="Uso de ByS " fld="71" baseField="3" baseItem="17" numFmtId="168"/>
    <dataField name="Intereses " fld="72" baseField="3" baseItem="15" numFmtId="168"/>
    <dataField name="Donaciones " fld="76" baseField="3" baseItem="17" numFmtId="168"/>
    <dataField name="P. Sociales " fld="77" baseField="3" baseItem="17" numFmtId="168"/>
    <dataField name="Otros Gastos " fld="78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59" firstHeaderRow="0" firstDataRow="1" firstDataCol="2" rowPageCount="1" colPageCount="1"/>
  <pivotFields count="147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5">
    <i>
      <x v="18"/>
      <x v="11"/>
    </i>
    <i>
      <x v="19"/>
      <x v="11"/>
    </i>
    <i>
      <x v="20"/>
      <x v="11"/>
    </i>
    <i>
      <x v="21"/>
      <x v="11"/>
    </i>
    <i>
      <x v="22"/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6" baseField="1" baseItem="0" numFmtId="168"/>
    <dataField name="ANANF (% del PIB) " fld="98" baseField="1" baseItem="0" numFmtId="168"/>
    <dataField name="Resultado Fiscal (% del PIB) " fld="119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3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  <i x="22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350F6CC6-6B6A-4B3E-887B-88333AC050EA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/>
        <i x="2"/>
        <i x="3"/>
        <i x="4"/>
        <i x="5"/>
        <i x="6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5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189C8EF4-0BF3-4F9E-BF43-AEA658CB32AD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N69"/>
  <sheetViews>
    <sheetView showGridLines="0" showRowColHeaders="0" tabSelected="1" zoomScale="85" zoomScaleNormal="85" workbookViewId="0">
      <selection activeCell="L6" sqref="L6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7" t="s">
        <v>184</v>
      </c>
    </row>
    <row r="3" spans="2:12" ht="21" customHeight="1" x14ac:dyDescent="0.2">
      <c r="L3" s="188" t="s">
        <v>185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30" t="s">
        <v>188</v>
      </c>
      <c r="C6" s="230"/>
      <c r="D6" s="230"/>
      <c r="E6" s="230"/>
      <c r="F6" s="230"/>
      <c r="G6" s="230"/>
      <c r="H6" s="230"/>
      <c r="I6" s="230"/>
      <c r="J6" s="230"/>
    </row>
    <row r="7" spans="2:12" x14ac:dyDescent="0.2">
      <c r="B7" s="231" t="str">
        <f>Aux!$V$5</f>
        <v>Enero 2025</v>
      </c>
      <c r="C7" s="231"/>
      <c r="D7" s="231"/>
      <c r="E7" s="231"/>
      <c r="F7" s="231"/>
      <c r="G7" s="231"/>
      <c r="H7" s="231"/>
      <c r="I7" s="231"/>
      <c r="J7" s="231"/>
    </row>
    <row r="8" spans="2:12" ht="23.25" customHeight="1" x14ac:dyDescent="0.2"/>
    <row r="9" spans="2:12" x14ac:dyDescent="0.2">
      <c r="L9" s="174"/>
    </row>
    <row r="10" spans="2:12" ht="15" thickBot="1" x14ac:dyDescent="0.25">
      <c r="F10" s="74"/>
      <c r="G10" s="223" t="str">
        <f>Aux!X6</f>
        <v>ene-2024</v>
      </c>
      <c r="H10" s="223" t="str">
        <f>Aux!X5</f>
        <v>ene-2025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3804.6259361790007</v>
      </c>
      <c r="H11" s="77">
        <f>'CA Informe'!T13</f>
        <v>4128.1403188550003</v>
      </c>
      <c r="I11" s="78">
        <f>+H11/G11-1</f>
        <v>8.5031850200996573E-2</v>
      </c>
    </row>
    <row r="12" spans="2:12" x14ac:dyDescent="0.2">
      <c r="F12" s="79" t="str">
        <f>+'1'!A12</f>
        <v xml:space="preserve">Ingresos Tributarios </v>
      </c>
      <c r="G12" s="80">
        <f>'CA Informe'!U14</f>
        <v>2901.7446344780005</v>
      </c>
      <c r="H12" s="80">
        <f>'CA Informe'!T14</f>
        <v>3170.3207989080001</v>
      </c>
      <c r="I12" s="81">
        <f>+H12/G12-1</f>
        <v>9.2556788505379295E-2</v>
      </c>
    </row>
    <row r="13" spans="2:12" x14ac:dyDescent="0.2">
      <c r="F13" s="79" t="str">
        <f>+'1'!A14</f>
        <v>Contribuciones sociales</v>
      </c>
      <c r="G13" s="80">
        <f>'CA Informe'!U17</f>
        <v>307.65857778899999</v>
      </c>
      <c r="H13" s="80">
        <f>'CA Informe'!T17</f>
        <v>273.42565705699997</v>
      </c>
      <c r="I13" s="81">
        <f>+H13/G13-1</f>
        <v>-0.11126918995080914</v>
      </c>
    </row>
    <row r="14" spans="2:12" x14ac:dyDescent="0.2">
      <c r="F14" s="82" t="str">
        <f>+'1'!A16</f>
        <v>Donaciones</v>
      </c>
      <c r="G14" s="83">
        <f>'CA Informe'!U18</f>
        <v>81.670096715</v>
      </c>
      <c r="H14" s="83">
        <f>'CA Informe'!T18</f>
        <v>114.83411441599999</v>
      </c>
      <c r="I14" s="84">
        <f>+H14/G14-1</f>
        <v>0.40607295736076798</v>
      </c>
    </row>
    <row r="15" spans="2:12" x14ac:dyDescent="0.2">
      <c r="F15" s="85" t="str">
        <f>+'1'!A26</f>
        <v>Otros ingresos</v>
      </c>
      <c r="G15" s="86">
        <f>'CA Informe'!U19</f>
        <v>513.55262719699999</v>
      </c>
      <c r="H15" s="216">
        <f>'CA Informe'!T19</f>
        <v>569.559748474</v>
      </c>
      <c r="I15" s="87">
        <f>+H15/G15-1</f>
        <v>0.10905819250247073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23" t="str">
        <f>Aux!X6</f>
        <v>ene-2024</v>
      </c>
      <c r="D31" s="223" t="str">
        <f>Aux!X5</f>
        <v>ene-2025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2802.2402985750005</v>
      </c>
      <c r="D32" s="90">
        <f>'CA Informe'!T20</f>
        <v>3974.1754129680007</v>
      </c>
      <c r="E32" s="91">
        <f>+D32/C32-1</f>
        <v>0.41821363963288749</v>
      </c>
      <c r="N32" s="168"/>
    </row>
    <row r="33" spans="2:15" x14ac:dyDescent="0.2">
      <c r="B33" s="93" t="str">
        <f>+'1'!A36</f>
        <v>Remuneración a los empleados</v>
      </c>
      <c r="C33" s="94">
        <f>'CA Informe'!U21</f>
        <v>1568.6311892110004</v>
      </c>
      <c r="D33" s="94">
        <f>'CA Informe'!T21</f>
        <v>1720.3071413900002</v>
      </c>
      <c r="E33" s="95">
        <f t="shared" ref="E33:E38" si="0">+D33/C33-1</f>
        <v>9.6693189082444952E-2</v>
      </c>
      <c r="F33" s="92"/>
    </row>
    <row r="34" spans="2:15" x14ac:dyDescent="0.2">
      <c r="B34" s="83" t="str">
        <f>+'1'!A37</f>
        <v>Uso de bienes y servicios</v>
      </c>
      <c r="C34" s="229">
        <f>'CA Informe'!U22</f>
        <v>109.21063335299999</v>
      </c>
      <c r="D34" s="83">
        <f>'CA Informe'!T22</f>
        <v>461.12687287</v>
      </c>
      <c r="E34" s="84">
        <f t="shared" si="0"/>
        <v>3.2223624084250666</v>
      </c>
      <c r="F34" s="84"/>
    </row>
    <row r="35" spans="2:15" x14ac:dyDescent="0.2">
      <c r="B35" s="83" t="str">
        <f>+'1'!A42</f>
        <v>Intereses</v>
      </c>
      <c r="C35" s="83">
        <f>'CA Informe'!U23</f>
        <v>62.695525802999995</v>
      </c>
      <c r="D35" s="83">
        <f>'CA Informe'!T23</f>
        <v>556.18368693000002</v>
      </c>
      <c r="E35" s="84">
        <f t="shared" si="0"/>
        <v>7.8711862578140543</v>
      </c>
      <c r="F35" s="84"/>
      <c r="L35" s="168"/>
      <c r="M35" s="168"/>
    </row>
    <row r="36" spans="2:15" ht="19.149999999999999" customHeight="1" x14ac:dyDescent="0.2">
      <c r="B36" s="83" t="str">
        <f>+'1'!A46</f>
        <v>Donaciones</v>
      </c>
      <c r="C36" s="83">
        <f>'CA Informe'!U24</f>
        <v>370.640668844</v>
      </c>
      <c r="D36" s="83">
        <f>'CA Informe'!T24</f>
        <v>342.08510430999996</v>
      </c>
      <c r="E36" s="84">
        <f t="shared" si="0"/>
        <v>-7.7043797225659794E-2</v>
      </c>
      <c r="F36" s="84"/>
      <c r="M36" s="168"/>
    </row>
    <row r="37" spans="2:15" x14ac:dyDescent="0.2">
      <c r="B37" s="83" t="str">
        <f>+'1'!A56</f>
        <v>Prestaciones sociales</v>
      </c>
      <c r="C37" s="83">
        <f>'CA Informe'!U25</f>
        <v>681.90167386099995</v>
      </c>
      <c r="D37" s="83">
        <f>'CA Informe'!T25</f>
        <v>818.75361103</v>
      </c>
      <c r="E37" s="84">
        <f t="shared" si="0"/>
        <v>0.2006915988255753</v>
      </c>
      <c r="F37" s="84"/>
      <c r="L37" s="168"/>
      <c r="M37" s="168"/>
      <c r="N37" s="168"/>
    </row>
    <row r="38" spans="2:15" x14ac:dyDescent="0.2">
      <c r="B38" s="96" t="str">
        <f>+'1'!A60</f>
        <v>Otros gastos</v>
      </c>
      <c r="C38" s="96">
        <f>'CA Informe'!U26</f>
        <v>9.1606075030000014</v>
      </c>
      <c r="D38" s="96">
        <f>'CA Informe'!T26</f>
        <v>75.718996438000005</v>
      </c>
      <c r="E38" s="97">
        <f t="shared" si="0"/>
        <v>7.2657177936291717</v>
      </c>
      <c r="F38" s="84"/>
      <c r="M38" s="168"/>
      <c r="N38" s="168"/>
    </row>
    <row r="39" spans="2:15" x14ac:dyDescent="0.2">
      <c r="B39" s="98" t="s">
        <v>136</v>
      </c>
      <c r="F39" s="84"/>
      <c r="M39" s="168"/>
      <c r="N39" s="168"/>
    </row>
    <row r="40" spans="2:15" x14ac:dyDescent="0.2">
      <c r="F40" s="74"/>
      <c r="H40" s="178"/>
      <c r="I40" s="179"/>
      <c r="M40" s="168"/>
      <c r="N40" s="168"/>
    </row>
    <row r="41" spans="2:15" x14ac:dyDescent="0.2">
      <c r="H41" s="178"/>
      <c r="I41" s="179"/>
      <c r="M41" s="168"/>
      <c r="N41" s="168"/>
      <c r="O41" s="168"/>
    </row>
    <row r="42" spans="2:15" x14ac:dyDescent="0.2">
      <c r="H42" s="178"/>
      <c r="I42" s="179"/>
      <c r="L42" s="168"/>
      <c r="M42" s="168"/>
      <c r="N42" s="168"/>
    </row>
    <row r="43" spans="2:15" x14ac:dyDescent="0.2">
      <c r="H43" s="180"/>
      <c r="I43" s="179"/>
      <c r="M43" s="168"/>
    </row>
    <row r="44" spans="2:15" x14ac:dyDescent="0.2">
      <c r="H44" s="178"/>
      <c r="I44" s="179"/>
      <c r="M44" s="168"/>
      <c r="N44" s="168"/>
    </row>
    <row r="45" spans="2:15" x14ac:dyDescent="0.2">
      <c r="M45" s="168"/>
      <c r="N45" s="168"/>
    </row>
    <row r="46" spans="2:15" x14ac:dyDescent="0.2">
      <c r="M46" s="168"/>
      <c r="N46" s="168"/>
    </row>
    <row r="47" spans="2:15" x14ac:dyDescent="0.2"/>
    <row r="48" spans="2:15" x14ac:dyDescent="0.2">
      <c r="M48" s="168"/>
    </row>
    <row r="49" spans="8:14" x14ac:dyDescent="0.2">
      <c r="M49" s="168"/>
      <c r="N49" s="168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3.570312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2" t="s">
        <v>187</v>
      </c>
    </row>
    <row r="2" spans="1:248" ht="25.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102"/>
    </row>
    <row r="3" spans="1:248" ht="15.75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106"/>
      <c r="J5" s="107"/>
      <c r="K5" s="1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6" t="s">
        <v>141</v>
      </c>
      <c r="B8" s="232" t="s">
        <v>196</v>
      </c>
      <c r="C8" s="232" t="s">
        <v>204</v>
      </c>
      <c r="D8" s="232" t="s">
        <v>142</v>
      </c>
      <c r="E8" s="238" t="s">
        <v>203</v>
      </c>
      <c r="F8" s="238" t="s">
        <v>205</v>
      </c>
      <c r="G8" s="232" t="s">
        <v>142</v>
      </c>
      <c r="H8" s="232" t="s">
        <v>143</v>
      </c>
      <c r="I8" s="111"/>
    </row>
    <row r="9" spans="1:248" s="3" customFormat="1" ht="23.25" customHeight="1" thickBot="1" x14ac:dyDescent="0.25">
      <c r="A9" s="237"/>
      <c r="B9" s="233"/>
      <c r="C9" s="233"/>
      <c r="D9" s="233"/>
      <c r="E9" s="239"/>
      <c r="F9" s="239"/>
      <c r="G9" s="233"/>
      <c r="H9" s="233"/>
      <c r="I9" s="111"/>
    </row>
    <row r="10" spans="1:248" s="10" customFormat="1" ht="12.75" x14ac:dyDescent="0.2">
      <c r="A10" s="8" t="s">
        <v>1</v>
      </c>
      <c r="B10" s="113">
        <v>54725.255971217004</v>
      </c>
      <c r="C10" s="113">
        <f>IF($A10="","",SUM('Situfin serie mensual'!IT2:IT2))</f>
        <v>3804.6259361790007</v>
      </c>
      <c r="D10" s="113">
        <f>IFERROR((C10/B10*100),0)</f>
        <v>6.9522304988030772</v>
      </c>
      <c r="E10" s="113">
        <v>60903.218656420009</v>
      </c>
      <c r="F10" s="113">
        <f>IF($A10="","",'2'!N10)</f>
        <v>4128.1403188550003</v>
      </c>
      <c r="G10" s="113">
        <f>IFERROR((F10/E10*100),0)</f>
        <v>6.7781972938795398</v>
      </c>
      <c r="H10" s="113">
        <f>IF(C10&lt;&gt;0,F10/C10*100-100," ")</f>
        <v>8.5031850200996644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34616.403073934001</v>
      </c>
      <c r="C12" s="115">
        <f>IF($A12="","",SUM('Situfin serie mensual'!IT4:IT4))</f>
        <v>2901.7446344780005</v>
      </c>
      <c r="D12" s="115">
        <f>IFERROR((C12/B12*100),0)</f>
        <v>8.3825711997876553</v>
      </c>
      <c r="E12" s="115">
        <v>39970.619428717</v>
      </c>
      <c r="F12" s="115">
        <f>IF($A12="","",'2'!N12)</f>
        <v>3170.3207989080001</v>
      </c>
      <c r="G12" s="115">
        <f>IFERROR((F12/E12*100),0)</f>
        <v>7.9316278912362179</v>
      </c>
      <c r="H12" s="115">
        <f>IF(C12&lt;&gt;0,F12/C12*100-100," ")</f>
        <v>9.255678850537933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24"/>
      <c r="F13" s="224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4519.9829034539998</v>
      </c>
      <c r="C14" s="115">
        <f>IF($A14="","",SUM('Situfin serie mensual'!IT13:IT13))</f>
        <v>307.65857778899999</v>
      </c>
      <c r="D14" s="115">
        <f>IFERROR((C14/B14*100),0)</f>
        <v>6.8066314488468294</v>
      </c>
      <c r="E14" s="225">
        <v>4354.2132958170005</v>
      </c>
      <c r="F14" s="225">
        <f>IF($A14="","",'2'!N14)</f>
        <v>273.42565705699997</v>
      </c>
      <c r="G14" s="115">
        <f>IFERROR((F14/E14*100),0)</f>
        <v>6.2795650667750742</v>
      </c>
      <c r="H14" s="115">
        <f>IF(C14&lt;&gt;0,F14/C14*100-100," ")</f>
        <v>-11.126918995080914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mensual'!IT14:IT14))</f>
        <v/>
      </c>
      <c r="D15" s="117"/>
      <c r="E15" s="224"/>
      <c r="F15" s="224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2303.663124617</v>
      </c>
      <c r="C16" s="115">
        <f>IF($A16="","",SUM('Situfin serie mensual'!IT15:IT15))</f>
        <v>81.670096715</v>
      </c>
      <c r="D16" s="115">
        <f t="shared" ref="D16:D33" si="0">IFERROR((C16/B16*100),0)</f>
        <v>3.545227418118186</v>
      </c>
      <c r="E16" s="225">
        <v>2211.5684248530001</v>
      </c>
      <c r="F16" s="225">
        <f>IF($A16="","",'2'!N16)</f>
        <v>114.83411441599999</v>
      </c>
      <c r="G16" s="115">
        <f t="shared" ref="G16:G33" si="1">IFERROR((F16/E16*100),0)</f>
        <v>5.1924287363450148</v>
      </c>
      <c r="H16" s="115">
        <f t="shared" ref="H16:H33" si="2">IF(C16&lt;&gt;0,F16/C16*100-100," ")</f>
        <v>40.607295736076793</v>
      </c>
      <c r="I16" s="114"/>
    </row>
    <row r="17" spans="1:11" s="118" customFormat="1" ht="12.75" customHeight="1" x14ac:dyDescent="0.2">
      <c r="A17" s="13" t="s">
        <v>145</v>
      </c>
      <c r="B17" s="117">
        <v>616.63992247700003</v>
      </c>
      <c r="C17" s="117">
        <f>IF($A17="","",SUM('Situfin serie mensual'!IT16:IT16))</f>
        <v>2.8124893599999998</v>
      </c>
      <c r="D17" s="117">
        <f t="shared" si="0"/>
        <v>0.45609913621914455</v>
      </c>
      <c r="E17" s="224">
        <v>418.09591166799999</v>
      </c>
      <c r="F17" s="224">
        <f>IF($A17="","",'2'!N17)</f>
        <v>0</v>
      </c>
      <c r="G17" s="117">
        <f t="shared" si="1"/>
        <v>0</v>
      </c>
      <c r="H17" s="117">
        <f t="shared" si="2"/>
        <v>-100</v>
      </c>
      <c r="I17" s="114"/>
    </row>
    <row r="18" spans="1:11" s="118" customFormat="1" ht="12.75" customHeight="1" x14ac:dyDescent="0.2">
      <c r="A18" s="170" t="s">
        <v>181</v>
      </c>
      <c r="B18" s="117">
        <v>43.058094912999998</v>
      </c>
      <c r="C18" s="117">
        <f>IF($A18="","",SUM('Situfin serie mensual'!IT17:IT17))</f>
        <v>0</v>
      </c>
      <c r="D18" s="117">
        <f t="shared" si="0"/>
        <v>0</v>
      </c>
      <c r="E18" s="224">
        <v>1.4101000000000001E-2</v>
      </c>
      <c r="F18" s="224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70" t="s">
        <v>182</v>
      </c>
      <c r="B19" s="117">
        <v>573.58182756400004</v>
      </c>
      <c r="C19" s="117">
        <f>IF($A19="","",SUM('Situfin serie mensual'!IT18:IT18))</f>
        <v>2.8124893599999998</v>
      </c>
      <c r="D19" s="117">
        <f t="shared" si="0"/>
        <v>0.49033794741103148</v>
      </c>
      <c r="E19" s="224">
        <v>418.081810668</v>
      </c>
      <c r="F19" s="224">
        <f>IF($A19="","",'2'!N19)</f>
        <v>0</v>
      </c>
      <c r="G19" s="117">
        <f t="shared" si="1"/>
        <v>0</v>
      </c>
      <c r="H19" s="117">
        <f t="shared" si="2"/>
        <v>-100</v>
      </c>
      <c r="I19" s="114"/>
    </row>
    <row r="20" spans="1:11" s="118" customFormat="1" ht="12.75" customHeight="1" x14ac:dyDescent="0.2">
      <c r="A20" s="13" t="s">
        <v>146</v>
      </c>
      <c r="B20" s="117">
        <v>30.8843</v>
      </c>
      <c r="C20" s="117">
        <f>IF($A20="","",SUM('Situfin serie mensual'!IT19:IT19))</f>
        <v>0</v>
      </c>
      <c r="D20" s="117">
        <f t="shared" si="0"/>
        <v>0</v>
      </c>
      <c r="E20" s="224">
        <v>20.2</v>
      </c>
      <c r="F20" s="224">
        <f>IF($A20="","",'2'!N20)</f>
        <v>0</v>
      </c>
      <c r="G20" s="117">
        <f t="shared" si="1"/>
        <v>0</v>
      </c>
      <c r="H20" s="117" t="str">
        <f t="shared" si="2"/>
        <v xml:space="preserve"> </v>
      </c>
      <c r="I20" s="114"/>
    </row>
    <row r="21" spans="1:11" s="118" customFormat="1" ht="12.75" customHeight="1" x14ac:dyDescent="0.2">
      <c r="A21" s="170" t="s">
        <v>181</v>
      </c>
      <c r="B21" s="117">
        <v>0</v>
      </c>
      <c r="C21" s="117">
        <f>IF($A21="","",SUM('Situfin serie mensual'!IT20:IT20))</f>
        <v>0</v>
      </c>
      <c r="D21" s="117">
        <f t="shared" si="0"/>
        <v>0</v>
      </c>
      <c r="E21" s="224">
        <v>0</v>
      </c>
      <c r="F21" s="224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70" t="s">
        <v>182</v>
      </c>
      <c r="B22" s="117">
        <v>30.8843</v>
      </c>
      <c r="C22" s="117">
        <f>IF($A22="","",SUM('Situfin serie mensual'!IT21:IT21))</f>
        <v>0</v>
      </c>
      <c r="D22" s="117">
        <f t="shared" si="0"/>
        <v>0</v>
      </c>
      <c r="E22" s="224">
        <v>20.2</v>
      </c>
      <c r="F22" s="224">
        <f>IF($A22="","",'2'!N22)</f>
        <v>0</v>
      </c>
      <c r="G22" s="117">
        <f t="shared" si="1"/>
        <v>0</v>
      </c>
      <c r="H22" s="117" t="str">
        <f t="shared" si="2"/>
        <v xml:space="preserve"> </v>
      </c>
      <c r="I22" s="114"/>
    </row>
    <row r="23" spans="1:11" s="118" customFormat="1" ht="12.75" customHeight="1" x14ac:dyDescent="0.2">
      <c r="A23" s="13" t="s">
        <v>147</v>
      </c>
      <c r="B23" s="117">
        <v>1656.1389021399998</v>
      </c>
      <c r="C23" s="117">
        <f>IF($A23="","",SUM('Situfin serie mensual'!IT22:IT22))</f>
        <v>78.857607354999999</v>
      </c>
      <c r="D23" s="117">
        <f t="shared" si="0"/>
        <v>4.7615334228972701</v>
      </c>
      <c r="E23" s="224">
        <v>1773.272513185</v>
      </c>
      <c r="F23" s="224">
        <f>IF($A23="","",'2'!N23)</f>
        <v>114.83411441599999</v>
      </c>
      <c r="G23" s="117">
        <f t="shared" si="1"/>
        <v>6.4758300578259567</v>
      </c>
      <c r="H23" s="117">
        <f t="shared" si="2"/>
        <v>45.622113411381463</v>
      </c>
      <c r="I23" s="114"/>
    </row>
    <row r="24" spans="1:11" s="118" customFormat="1" ht="12.75" customHeight="1" x14ac:dyDescent="0.2">
      <c r="A24" s="170" t="s">
        <v>181</v>
      </c>
      <c r="B24" s="117">
        <v>1656.1389021399998</v>
      </c>
      <c r="C24" s="117">
        <f>IF($A24="","",SUM('Situfin serie mensual'!IT23:IT23))</f>
        <v>78.857607354999999</v>
      </c>
      <c r="D24" s="117">
        <f t="shared" si="0"/>
        <v>4.7615334228972701</v>
      </c>
      <c r="E24" s="224">
        <v>1773.272513185</v>
      </c>
      <c r="F24" s="224">
        <f>IF($A24="","",'2'!N24)</f>
        <v>114.83411441599999</v>
      </c>
      <c r="G24" s="117">
        <f t="shared" si="1"/>
        <v>6.4758300578259567</v>
      </c>
      <c r="H24" s="117">
        <f t="shared" si="2"/>
        <v>45.622113411381463</v>
      </c>
      <c r="I24" s="114"/>
    </row>
    <row r="25" spans="1:11" s="118" customFormat="1" ht="12.75" customHeight="1" x14ac:dyDescent="0.2">
      <c r="A25" s="170" t="s">
        <v>182</v>
      </c>
      <c r="B25" s="117">
        <v>0</v>
      </c>
      <c r="C25" s="117">
        <f>IF($A25="","",SUM('Situfin serie mensual'!IT24:IT24))</f>
        <v>0</v>
      </c>
      <c r="D25" s="117">
        <f t="shared" si="0"/>
        <v>0</v>
      </c>
      <c r="E25" s="224">
        <v>0</v>
      </c>
      <c r="F25" s="224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13285.206869211997</v>
      </c>
      <c r="C26" s="115">
        <f>IF($A26="","",SUM('Situfin serie mensual'!IT25:IT25))</f>
        <v>513.55262719699999</v>
      </c>
      <c r="D26" s="115">
        <f t="shared" si="0"/>
        <v>3.8655975195022387</v>
      </c>
      <c r="E26" s="225">
        <v>14366.817507033</v>
      </c>
      <c r="F26" s="225">
        <f>IF($A26="","",'2'!N26)</f>
        <v>569.559748474</v>
      </c>
      <c r="G26" s="115">
        <f t="shared" si="1"/>
        <v>3.9644113819583424</v>
      </c>
      <c r="H26" s="115">
        <f t="shared" si="2"/>
        <v>10.905819250247077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4514.1400298340004</v>
      </c>
      <c r="C27" s="117">
        <f>IF($A27="","",SUM('Situfin serie mensual'!IT26:IT26))</f>
        <v>241.84155352400001</v>
      </c>
      <c r="D27" s="117">
        <f t="shared" si="0"/>
        <v>5.3574224974339861</v>
      </c>
      <c r="E27" s="224">
        <v>5144.3304457669992</v>
      </c>
      <c r="F27" s="224">
        <f>IF($A27="","",'2'!N27)</f>
        <v>412.04930942799996</v>
      </c>
      <c r="G27" s="117">
        <f t="shared" si="1"/>
        <v>8.0097753006332209</v>
      </c>
      <c r="H27" s="117">
        <f t="shared" si="2"/>
        <v>70.379863767749413</v>
      </c>
      <c r="I27" s="114"/>
    </row>
    <row r="28" spans="1:11" s="118" customFormat="1" ht="14.25" customHeight="1" x14ac:dyDescent="0.2">
      <c r="A28" s="170" t="s">
        <v>178</v>
      </c>
      <c r="B28" s="117">
        <v>3496.0407573689999</v>
      </c>
      <c r="C28" s="117">
        <f>IF($A28="","",SUM('Situfin serie mensual'!IT27:IT27))</f>
        <v>166.63857347999999</v>
      </c>
      <c r="D28" s="117">
        <f t="shared" si="0"/>
        <v>4.7664940155161828</v>
      </c>
      <c r="E28" s="224">
        <v>4317.0785404369999</v>
      </c>
      <c r="F28" s="224">
        <f>IF($A28="","",'2'!N28)</f>
        <v>333.22392115199995</v>
      </c>
      <c r="G28" s="117">
        <f t="shared" si="1"/>
        <v>7.7187365953798253</v>
      </c>
      <c r="H28" s="117">
        <f t="shared" si="2"/>
        <v>99.968059131275254</v>
      </c>
      <c r="I28" s="114"/>
    </row>
    <row r="29" spans="1:11" s="118" customFormat="1" ht="14.25" customHeight="1" x14ac:dyDescent="0.2">
      <c r="A29" s="170" t="s">
        <v>179</v>
      </c>
      <c r="B29" s="117">
        <v>1018.0992724650004</v>
      </c>
      <c r="C29" s="117">
        <f>IF($A29="","",SUM('Situfin serie mensual'!IT28:IT28))</f>
        <v>75.202980044</v>
      </c>
      <c r="D29" s="117">
        <f t="shared" si="0"/>
        <v>7.3866058131954206</v>
      </c>
      <c r="E29" s="224">
        <v>827.25190532999954</v>
      </c>
      <c r="F29" s="224">
        <f>IF($A29="","",'2'!N29)</f>
        <v>78.825388275999984</v>
      </c>
      <c r="G29" s="117">
        <f t="shared" si="1"/>
        <v>9.5285834663089357</v>
      </c>
      <c r="H29" s="117">
        <f t="shared" si="2"/>
        <v>4.8168413404370085</v>
      </c>
      <c r="I29" s="114"/>
    </row>
    <row r="30" spans="1:11" s="118" customFormat="1" ht="12.75" customHeight="1" x14ac:dyDescent="0.2">
      <c r="A30" s="13" t="s">
        <v>21</v>
      </c>
      <c r="B30" s="117">
        <v>2283.5076185249995</v>
      </c>
      <c r="C30" s="117">
        <f>IF($A30="","",SUM('Situfin serie mensual'!IT29:IT29))</f>
        <v>264.71724086</v>
      </c>
      <c r="D30" s="117">
        <f t="shared" si="0"/>
        <v>11.592570951481672</v>
      </c>
      <c r="E30" s="224">
        <v>2544.6716368760003</v>
      </c>
      <c r="F30" s="224">
        <f>IF($A30="","",'2'!N30)</f>
        <v>142.485421691</v>
      </c>
      <c r="G30" s="117">
        <f t="shared" si="1"/>
        <v>5.5993637696187832</v>
      </c>
      <c r="H30" s="117">
        <f t="shared" si="2"/>
        <v>-46.174483676204638</v>
      </c>
      <c r="I30" s="114"/>
    </row>
    <row r="31" spans="1:11" s="118" customFormat="1" ht="14.25" customHeight="1" x14ac:dyDescent="0.2">
      <c r="A31" s="170" t="s">
        <v>180</v>
      </c>
      <c r="B31" s="117">
        <v>357.71500100399999</v>
      </c>
      <c r="C31" s="117">
        <f>IF($A31="","",SUM('Situfin serie mensual'!IT30:IT30))</f>
        <v>155.99655390699999</v>
      </c>
      <c r="D31" s="117">
        <f t="shared" si="0"/>
        <v>43.609173076097981</v>
      </c>
      <c r="E31" s="224">
        <v>346.24133774699999</v>
      </c>
      <c r="F31" s="224">
        <f>IF($A31="","",'2'!N31)</f>
        <v>0</v>
      </c>
      <c r="G31" s="117">
        <f t="shared" si="1"/>
        <v>0</v>
      </c>
      <c r="H31" s="117">
        <f t="shared" si="2"/>
        <v>-100</v>
      </c>
      <c r="I31" s="114"/>
    </row>
    <row r="32" spans="1:11" s="118" customFormat="1" ht="14.25" customHeight="1" x14ac:dyDescent="0.2">
      <c r="A32" s="170" t="s">
        <v>23</v>
      </c>
      <c r="B32" s="117">
        <v>1925.792617521</v>
      </c>
      <c r="C32" s="117">
        <f>IF($A32="","",SUM('Situfin serie mensual'!IT31:IT31))</f>
        <v>108.720686953</v>
      </c>
      <c r="D32" s="117">
        <f t="shared" si="0"/>
        <v>5.6455033612576635</v>
      </c>
      <c r="E32" s="224">
        <v>2198.4302991290001</v>
      </c>
      <c r="F32" s="224">
        <f>IF($A32="","",'2'!N32)</f>
        <v>142.485421691</v>
      </c>
      <c r="G32" s="117">
        <f t="shared" si="1"/>
        <v>6.4812344402027007</v>
      </c>
      <c r="H32" s="117">
        <f t="shared" si="2"/>
        <v>31.05640304921593</v>
      </c>
      <c r="I32" s="114"/>
    </row>
    <row r="33" spans="1:13" s="118" customFormat="1" ht="12.75" customHeight="1" x14ac:dyDescent="0.2">
      <c r="A33" s="171" t="s">
        <v>17</v>
      </c>
      <c r="B33" s="117">
        <v>6487.5592208529988</v>
      </c>
      <c r="C33" s="117">
        <f>IF($A33="","",SUM('Situfin serie mensual'!IT32:IT32))</f>
        <v>6.9938328130000009</v>
      </c>
      <c r="D33" s="117">
        <f t="shared" si="0"/>
        <v>0.10780376062725847</v>
      </c>
      <c r="E33" s="224">
        <v>6677.8154243899999</v>
      </c>
      <c r="F33" s="224">
        <f>IF($A33="","",'2'!N33)</f>
        <v>15.025017355000001</v>
      </c>
      <c r="G33" s="117">
        <f t="shared" si="1"/>
        <v>0.22499899143846874</v>
      </c>
      <c r="H33" s="117">
        <f t="shared" si="2"/>
        <v>114.83237813565958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mensual'!IT33:IT33))</f>
        <v/>
      </c>
      <c r="D34" s="117"/>
      <c r="E34" s="224"/>
      <c r="F34" s="224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56900.719482261004</v>
      </c>
      <c r="C35" s="121">
        <f>IF($A35="","",SUM('Situfin serie mensual'!IT34:IT34))</f>
        <v>2802.2402985750005</v>
      </c>
      <c r="D35" s="121">
        <f t="shared" ref="D35:D70" si="3">IFERROR((C35/B35*100),0)</f>
        <v>4.9247888674740015</v>
      </c>
      <c r="E35" s="226">
        <v>59490.83143656201</v>
      </c>
      <c r="F35" s="226">
        <f>IF($A35="","",'2'!N35)</f>
        <v>3974.1754129680007</v>
      </c>
      <c r="G35" s="121">
        <f t="shared" ref="G35:G70" si="4">IFERROR((F35/E35*100),0)</f>
        <v>6.6803158016136637</v>
      </c>
      <c r="H35" s="121">
        <f t="shared" ref="H35:H70" si="5">IF(C35&lt;&gt;0,F35/C35*100-100," ")</f>
        <v>41.821363963288746</v>
      </c>
      <c r="I35" s="114"/>
      <c r="M35" s="219"/>
    </row>
    <row r="36" spans="1:13" s="118" customFormat="1" ht="12.75" x14ac:dyDescent="0.2">
      <c r="A36" s="122" t="s">
        <v>25</v>
      </c>
      <c r="B36" s="123">
        <v>22932.200081858002</v>
      </c>
      <c r="C36" s="123">
        <f>IF($A36="","",SUM('Situfin serie mensual'!IT35:IT35))</f>
        <v>1568.6311892110004</v>
      </c>
      <c r="D36" s="123">
        <f t="shared" si="3"/>
        <v>6.8402995945075835</v>
      </c>
      <c r="E36" s="226">
        <v>24578.906599570008</v>
      </c>
      <c r="F36" s="226">
        <f>IF($A36="","",'2'!N36)</f>
        <v>1720.3071413900002</v>
      </c>
      <c r="G36" s="123">
        <f t="shared" si="4"/>
        <v>6.999119893397113</v>
      </c>
      <c r="H36" s="123">
        <f t="shared" si="5"/>
        <v>9.6693189082444917</v>
      </c>
      <c r="I36" s="114"/>
    </row>
    <row r="37" spans="1:13" s="118" customFormat="1" ht="12.75" x14ac:dyDescent="0.2">
      <c r="A37" s="154" t="s">
        <v>26</v>
      </c>
      <c r="B37" s="115">
        <v>7456.7508315989999</v>
      </c>
      <c r="C37" s="115">
        <f>IF($A37="","",SUM('Situfin serie mensual'!IT36:IT36))</f>
        <v>109.21063335299999</v>
      </c>
      <c r="D37" s="115">
        <f t="shared" si="3"/>
        <v>1.4645874030040675</v>
      </c>
      <c r="E37" s="225">
        <v>7013.7692809579994</v>
      </c>
      <c r="F37" s="225">
        <f>IF($A37="","",'2'!N37)</f>
        <v>461.12687287</v>
      </c>
      <c r="G37" s="115">
        <f t="shared" si="4"/>
        <v>6.5745942644839239</v>
      </c>
      <c r="H37" s="115">
        <f t="shared" si="5"/>
        <v>322.23624084250667</v>
      </c>
      <c r="I37" s="114"/>
    </row>
    <row r="38" spans="1:13" s="118" customFormat="1" ht="12.75" customHeight="1" x14ac:dyDescent="0.2">
      <c r="A38" s="31" t="s">
        <v>27</v>
      </c>
      <c r="B38" s="117">
        <v>2198.1863132059998</v>
      </c>
      <c r="C38" s="117">
        <f>IF($A38="","",SUM('Situfin serie mensual'!IT37:IT37))</f>
        <v>88.337127598999999</v>
      </c>
      <c r="D38" s="117">
        <f t="shared" si="3"/>
        <v>4.0186369584915891</v>
      </c>
      <c r="E38" s="224">
        <v>2411.931401286</v>
      </c>
      <c r="F38" s="224">
        <f>IF($A38="","",'2'!N38)</f>
        <v>102.036767252</v>
      </c>
      <c r="G38" s="117">
        <f t="shared" si="4"/>
        <v>4.2305003864370176</v>
      </c>
      <c r="H38" s="117">
        <f t="shared" si="5"/>
        <v>15.50835987693479</v>
      </c>
      <c r="I38" s="114"/>
    </row>
    <row r="39" spans="1:13" s="118" customFormat="1" ht="12.75" customHeight="1" x14ac:dyDescent="0.2">
      <c r="A39" s="31" t="s">
        <v>28</v>
      </c>
      <c r="B39" s="117">
        <v>5033.6125197179999</v>
      </c>
      <c r="C39" s="117">
        <f>IF($A39="","",SUM('Situfin serie mensual'!IT38:IT38))</f>
        <v>20.873505754</v>
      </c>
      <c r="D39" s="117">
        <f t="shared" si="3"/>
        <v>0.41468241093713359</v>
      </c>
      <c r="E39" s="224">
        <v>4408.2245238989999</v>
      </c>
      <c r="F39" s="224">
        <f>IF($A39="","",'2'!N39)</f>
        <v>357.46666342100002</v>
      </c>
      <c r="G39" s="117">
        <f t="shared" si="4"/>
        <v>8.1090847683236156</v>
      </c>
      <c r="H39" s="117">
        <f t="shared" si="5"/>
        <v>1612.5377386714185</v>
      </c>
      <c r="I39" s="114"/>
    </row>
    <row r="40" spans="1:13" s="118" customFormat="1" ht="12.75" customHeight="1" x14ac:dyDescent="0.2">
      <c r="A40" s="31" t="s">
        <v>29</v>
      </c>
      <c r="B40" s="117">
        <v>107.66421690200002</v>
      </c>
      <c r="C40" s="117">
        <f>IF($A40="","",SUM('Situfin serie mensual'!IT39:IT39))</f>
        <v>0</v>
      </c>
      <c r="D40" s="117">
        <f t="shared" si="3"/>
        <v>0</v>
      </c>
      <c r="E40" s="224">
        <v>76.045743000000002</v>
      </c>
      <c r="F40" s="224">
        <f>IF($A40="","",'2'!N40)</f>
        <v>1.6234421970000001</v>
      </c>
      <c r="G40" s="117">
        <f t="shared" si="4"/>
        <v>2.1348232431629999</v>
      </c>
      <c r="H40" s="117" t="str">
        <f t="shared" si="5"/>
        <v xml:space="preserve"> </v>
      </c>
      <c r="I40" s="114"/>
    </row>
    <row r="41" spans="1:13" s="118" customFormat="1" ht="12.75" customHeight="1" x14ac:dyDescent="0.2">
      <c r="A41" s="31" t="s">
        <v>30</v>
      </c>
      <c r="B41" s="117">
        <v>117.28778177300096</v>
      </c>
      <c r="C41" s="117">
        <f>IF($A41="","",SUM('Situfin serie mensual'!IT40:IT40))</f>
        <v>0</v>
      </c>
      <c r="D41" s="117">
        <f t="shared" si="3"/>
        <v>0</v>
      </c>
      <c r="E41" s="224">
        <v>117.56761277299933</v>
      </c>
      <c r="F41" s="224">
        <f>IF($A41="","",'2'!N41)</f>
        <v>0</v>
      </c>
      <c r="G41" s="117">
        <f t="shared" si="4"/>
        <v>0</v>
      </c>
      <c r="H41" s="117" t="str">
        <f t="shared" si="5"/>
        <v xml:space="preserve"> </v>
      </c>
      <c r="I41" s="114"/>
    </row>
    <row r="42" spans="1:13" s="118" customFormat="1" ht="12.75" x14ac:dyDescent="0.2">
      <c r="A42" s="154" t="s">
        <v>31</v>
      </c>
      <c r="B42" s="115">
        <v>6925.8393448570005</v>
      </c>
      <c r="C42" s="115">
        <f>IF($A42="","",SUM('Situfin serie mensual'!IT41:IT41))</f>
        <v>62.695525802999995</v>
      </c>
      <c r="D42" s="115">
        <f t="shared" si="3"/>
        <v>0.90524083336637784</v>
      </c>
      <c r="E42" s="225">
        <v>8020.8121545570011</v>
      </c>
      <c r="F42" s="225">
        <f>IF($A42="","",'2'!N42)</f>
        <v>556.18368693000002</v>
      </c>
      <c r="G42" s="115">
        <f>IFERROR((F42/E42*100),0)</f>
        <v>6.9342564844135621</v>
      </c>
      <c r="H42" s="115">
        <f t="shared" si="5"/>
        <v>787.1186257814054</v>
      </c>
      <c r="I42" s="114"/>
    </row>
    <row r="43" spans="1:13" s="118" customFormat="1" ht="12.75" customHeight="1" x14ac:dyDescent="0.2">
      <c r="A43" s="31" t="s">
        <v>32</v>
      </c>
      <c r="B43" s="117">
        <v>6241.2974813000001</v>
      </c>
      <c r="C43" s="117">
        <f>IF($A43="","",SUM('Situfin serie mensual'!IT42:IT42))</f>
        <v>62.695525802999995</v>
      </c>
      <c r="D43" s="117">
        <f t="shared" si="3"/>
        <v>1.0045271194146179</v>
      </c>
      <c r="E43" s="224">
        <v>7130.9297410000008</v>
      </c>
      <c r="F43" s="224">
        <f>IF($A43="","",'2'!N43)</f>
        <v>424.74412412999999</v>
      </c>
      <c r="G43" s="117">
        <f t="shared" si="4"/>
        <v>5.9563638902216454</v>
      </c>
      <c r="H43" s="117">
        <f t="shared" si="5"/>
        <v>577.47118903606975</v>
      </c>
      <c r="I43" s="114"/>
    </row>
    <row r="44" spans="1:13" s="118" customFormat="1" ht="12.75" customHeight="1" x14ac:dyDescent="0.2">
      <c r="A44" s="31" t="s">
        <v>33</v>
      </c>
      <c r="B44" s="117">
        <v>684.54186355699994</v>
      </c>
      <c r="C44" s="117">
        <f>IF($A44="","",SUM('Situfin serie mensual'!IT43:IT43))</f>
        <v>0</v>
      </c>
      <c r="D44" s="117">
        <f t="shared" si="3"/>
        <v>0</v>
      </c>
      <c r="E44" s="224">
        <v>889.88241355699995</v>
      </c>
      <c r="F44" s="224">
        <f>IF($A44="","",'2'!N44)</f>
        <v>131.4395628</v>
      </c>
      <c r="G44" s="117">
        <f t="shared" si="4"/>
        <v>14.770441667075474</v>
      </c>
      <c r="H44" s="117" t="str">
        <f t="shared" si="5"/>
        <v xml:space="preserve"> 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mensual'!IT44:IT44))</f>
        <v>0</v>
      </c>
      <c r="D45" s="117">
        <f t="shared" si="3"/>
        <v>0</v>
      </c>
      <c r="E45" s="224">
        <v>0</v>
      </c>
      <c r="F45" s="224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4" t="s">
        <v>11</v>
      </c>
      <c r="B46" s="115">
        <v>6398.145534884</v>
      </c>
      <c r="C46" s="115">
        <f>IF($A46="","",SUM('Situfin serie mensual'!IT45:IT45))</f>
        <v>370.640668844</v>
      </c>
      <c r="D46" s="115">
        <f t="shared" si="3"/>
        <v>5.7929390137062553</v>
      </c>
      <c r="E46" s="225">
        <v>7242.8318859560013</v>
      </c>
      <c r="F46" s="225">
        <f>IF($A46="","",'2'!N46)</f>
        <v>342.08510430999996</v>
      </c>
      <c r="G46" s="115">
        <f t="shared" si="4"/>
        <v>4.7230849714089036</v>
      </c>
      <c r="H46" s="115">
        <f t="shared" si="5"/>
        <v>-7.7043797225659745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mensual'!IT46:IT46))</f>
        <v>0</v>
      </c>
      <c r="D47" s="117">
        <f t="shared" si="3"/>
        <v>0</v>
      </c>
      <c r="E47" s="224">
        <v>0</v>
      </c>
      <c r="F47" s="224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mensual'!IT47:IT47))</f>
        <v>0</v>
      </c>
      <c r="D48" s="117">
        <f t="shared" si="3"/>
        <v>0</v>
      </c>
      <c r="E48" s="224">
        <v>0</v>
      </c>
      <c r="F48" s="224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mensual'!IT48:IT48))</f>
        <v>0</v>
      </c>
      <c r="D49" s="117">
        <f t="shared" si="3"/>
        <v>0</v>
      </c>
      <c r="E49" s="224">
        <v>0</v>
      </c>
      <c r="F49" s="224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62.247651552000001</v>
      </c>
      <c r="C50" s="117">
        <f>IF($A50="","",SUM('Situfin serie mensual'!IT49:IT49))</f>
        <v>2.6667584020000001</v>
      </c>
      <c r="D50" s="117">
        <f t="shared" si="3"/>
        <v>4.2841108628367488</v>
      </c>
      <c r="E50" s="224">
        <v>97.457174148000007</v>
      </c>
      <c r="F50" s="224">
        <f>IF($A50="","",'2'!N50)</f>
        <v>0.44917211600000001</v>
      </c>
      <c r="G50" s="117">
        <f t="shared" si="4"/>
        <v>0.46089179162724353</v>
      </c>
      <c r="H50" s="117">
        <f t="shared" si="5"/>
        <v>-83.156625074729959</v>
      </c>
      <c r="I50" s="114"/>
    </row>
    <row r="51" spans="1:9" s="118" customFormat="1" ht="12.75" customHeight="1" x14ac:dyDescent="0.2">
      <c r="A51" s="13" t="s">
        <v>13</v>
      </c>
      <c r="B51" s="117">
        <v>62.247651552000001</v>
      </c>
      <c r="C51" s="117">
        <f>IF($A51="","",SUM('Situfin serie mensual'!IT50:IT50))</f>
        <v>2.6667584020000001</v>
      </c>
      <c r="D51" s="117">
        <f t="shared" si="3"/>
        <v>4.2841108628367488</v>
      </c>
      <c r="E51" s="224">
        <v>97.457174148000007</v>
      </c>
      <c r="F51" s="224">
        <f>IF($A51="","",'2'!N51)</f>
        <v>0.44917211600000001</v>
      </c>
      <c r="G51" s="117">
        <f t="shared" si="4"/>
        <v>0.46089179162724353</v>
      </c>
      <c r="H51" s="117">
        <f t="shared" si="5"/>
        <v>-83.156625074729959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mensual'!IT51:IT51))</f>
        <v>0</v>
      </c>
      <c r="D52" s="117">
        <f t="shared" si="3"/>
        <v>0</v>
      </c>
      <c r="E52" s="224">
        <v>0</v>
      </c>
      <c r="F52" s="224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6335.8978833319998</v>
      </c>
      <c r="C53" s="117">
        <f>IF($A53="","",SUM('Situfin serie mensual'!IT52:IT52))</f>
        <v>367.97391044199998</v>
      </c>
      <c r="D53" s="117">
        <f t="shared" si="3"/>
        <v>5.8077626441871466</v>
      </c>
      <c r="E53" s="224">
        <v>7145.3747118080009</v>
      </c>
      <c r="F53" s="224">
        <f>IF($A53="","",'2'!N53)</f>
        <v>341.63593219399996</v>
      </c>
      <c r="G53" s="117">
        <f t="shared" si="4"/>
        <v>4.7812178643260479</v>
      </c>
      <c r="H53" s="117">
        <f t="shared" si="5"/>
        <v>-7.1575667460672889</v>
      </c>
      <c r="I53" s="114"/>
    </row>
    <row r="54" spans="1:9" s="118" customFormat="1" ht="12.75" customHeight="1" x14ac:dyDescent="0.2">
      <c r="A54" s="13" t="s">
        <v>13</v>
      </c>
      <c r="B54" s="117">
        <v>4220.0837863400002</v>
      </c>
      <c r="C54" s="117">
        <f>IF($A54="","",SUM('Situfin serie mensual'!IT53:IT53))</f>
        <v>240.46888030199997</v>
      </c>
      <c r="D54" s="117">
        <f t="shared" si="3"/>
        <v>5.6982015636839796</v>
      </c>
      <c r="E54" s="224">
        <v>5084.0050151490004</v>
      </c>
      <c r="F54" s="224">
        <f>IF($A54="","",'2'!N54)</f>
        <v>231.00867597699997</v>
      </c>
      <c r="G54" s="117">
        <f t="shared" si="4"/>
        <v>4.5438325746857986</v>
      </c>
      <c r="H54" s="117">
        <f t="shared" si="5"/>
        <v>-3.9340659436344225</v>
      </c>
      <c r="I54" s="114"/>
    </row>
    <row r="55" spans="1:9" s="118" customFormat="1" ht="12.75" customHeight="1" x14ac:dyDescent="0.2">
      <c r="A55" s="13" t="s">
        <v>14</v>
      </c>
      <c r="B55" s="117">
        <v>2115.814096992</v>
      </c>
      <c r="C55" s="117">
        <f>IF($A55="","",SUM('Situfin serie mensual'!IT54:IT54))</f>
        <v>127.50503014</v>
      </c>
      <c r="D55" s="117">
        <f t="shared" si="3"/>
        <v>6.026287012704505</v>
      </c>
      <c r="E55" s="224">
        <v>2061.3696966590001</v>
      </c>
      <c r="F55" s="224">
        <f>IF($A55="","",'2'!N55)</f>
        <v>110.62725621699998</v>
      </c>
      <c r="G55" s="117">
        <f t="shared" si="4"/>
        <v>5.366686839158497</v>
      </c>
      <c r="H55" s="117">
        <f t="shared" si="5"/>
        <v>-13.236947518437731</v>
      </c>
      <c r="I55" s="114"/>
    </row>
    <row r="56" spans="1:9" s="118" customFormat="1" ht="12.75" x14ac:dyDescent="0.2">
      <c r="A56" s="154" t="s">
        <v>35</v>
      </c>
      <c r="B56" s="115">
        <v>10368.065129823999</v>
      </c>
      <c r="C56" s="115">
        <f>IF($A56="","",SUM('Situfin serie mensual'!IT55:IT55))</f>
        <v>681.90167386099995</v>
      </c>
      <c r="D56" s="115">
        <f t="shared" si="3"/>
        <v>6.5769424219712187</v>
      </c>
      <c r="E56" s="225">
        <v>10527.625035655001</v>
      </c>
      <c r="F56" s="225">
        <f>IF($A56="","",'2'!N56)</f>
        <v>818.75361103</v>
      </c>
      <c r="G56" s="115">
        <f t="shared" si="4"/>
        <v>7.7771919901881201</v>
      </c>
      <c r="H56" s="115">
        <f t="shared" si="5"/>
        <v>20.069159882557528</v>
      </c>
      <c r="I56" s="114"/>
    </row>
    <row r="57" spans="1:9" s="118" customFormat="1" ht="12.75" x14ac:dyDescent="0.2">
      <c r="A57" s="31" t="s">
        <v>36</v>
      </c>
      <c r="B57" s="117">
        <v>5680.2180528759991</v>
      </c>
      <c r="C57" s="117">
        <f>IF($A57="","",SUM('Situfin serie mensual'!IT56:IT56))</f>
        <v>401.50162616199998</v>
      </c>
      <c r="D57" s="117">
        <f t="shared" si="3"/>
        <v>7.0684192477208212</v>
      </c>
      <c r="E57" s="224">
        <v>5139.8697208600006</v>
      </c>
      <c r="F57" s="224">
        <f>IF($A57="","",'2'!N57)</f>
        <v>451.85031147100005</v>
      </c>
      <c r="G57" s="117">
        <f t="shared" si="4"/>
        <v>8.7910849109108682</v>
      </c>
      <c r="H57" s="117">
        <f t="shared" si="5"/>
        <v>12.540094990470891</v>
      </c>
      <c r="I57" s="114"/>
    </row>
    <row r="58" spans="1:9" s="118" customFormat="1" ht="12.75" x14ac:dyDescent="0.2">
      <c r="A58" s="31" t="s">
        <v>37</v>
      </c>
      <c r="B58" s="117">
        <v>4319.8700078239999</v>
      </c>
      <c r="C58" s="117">
        <f>IF($A58="","",SUM('Situfin serie mensual'!IT57:IT57))</f>
        <v>260.599814525</v>
      </c>
      <c r="D58" s="117">
        <f t="shared" si="3"/>
        <v>6.0325846391907758</v>
      </c>
      <c r="E58" s="224">
        <v>5025.6415472049994</v>
      </c>
      <c r="F58" s="224">
        <f>IF($A58="","",'2'!N58)</f>
        <v>341.56147342100002</v>
      </c>
      <c r="G58" s="117">
        <f t="shared" si="4"/>
        <v>6.7963755515145872</v>
      </c>
      <c r="H58" s="117">
        <f t="shared" si="5"/>
        <v>31.06742767394914</v>
      </c>
      <c r="I58" s="114"/>
    </row>
    <row r="59" spans="1:9" s="118" customFormat="1" ht="12.75" x14ac:dyDescent="0.2">
      <c r="A59" s="31" t="s">
        <v>38</v>
      </c>
      <c r="B59" s="117">
        <v>367.97706912399997</v>
      </c>
      <c r="C59" s="117">
        <f>IF($A59="","",SUM('Situfin serie mensual'!IT58:IT58))</f>
        <v>19.800233174000002</v>
      </c>
      <c r="D59" s="117">
        <f t="shared" si="3"/>
        <v>5.3808334364791</v>
      </c>
      <c r="E59" s="117">
        <v>362.11376759000001</v>
      </c>
      <c r="F59" s="224">
        <f>IF($A59="","",'2'!N59)</f>
        <v>25.341826137999998</v>
      </c>
      <c r="G59" s="117">
        <f t="shared" si="4"/>
        <v>6.998305064913481</v>
      </c>
      <c r="H59" s="117">
        <f t="shared" si="5"/>
        <v>27.98751365856009</v>
      </c>
      <c r="I59" s="114"/>
    </row>
    <row r="60" spans="1:9" s="118" customFormat="1" ht="12.75" x14ac:dyDescent="0.2">
      <c r="A60" s="154" t="s">
        <v>39</v>
      </c>
      <c r="B60" s="115">
        <v>2819.7185592390001</v>
      </c>
      <c r="C60" s="115">
        <f>IF($A60="","",SUM('Situfin serie mensual'!IT59:IT59))</f>
        <v>9.1606075030000014</v>
      </c>
      <c r="D60" s="115">
        <f t="shared" si="3"/>
        <v>0.3248766609342853</v>
      </c>
      <c r="E60" s="225">
        <v>2106.8864798660002</v>
      </c>
      <c r="F60" s="225">
        <f>IF($A60="","",'2'!N60)</f>
        <v>75.718996438000005</v>
      </c>
      <c r="G60" s="115">
        <f t="shared" si="4"/>
        <v>3.5938811683302365</v>
      </c>
      <c r="H60" s="115">
        <f t="shared" si="5"/>
        <v>726.57177936291714</v>
      </c>
      <c r="I60" s="114"/>
    </row>
    <row r="61" spans="1:9" s="118" customFormat="1" ht="12.75" customHeight="1" x14ac:dyDescent="0.2">
      <c r="A61" s="13" t="s">
        <v>40</v>
      </c>
      <c r="B61" s="117">
        <v>965.24095328800001</v>
      </c>
      <c r="C61" s="117">
        <f>IF($A61="","",SUM('Situfin serie mensual'!IT60:IT60))</f>
        <v>8.6700339570000011</v>
      </c>
      <c r="D61" s="117">
        <f t="shared" si="3"/>
        <v>0.89822483468675551</v>
      </c>
      <c r="E61" s="224">
        <v>705.60912649400007</v>
      </c>
      <c r="F61" s="224">
        <f>IF($A61="","",'2'!N61)</f>
        <v>40.171860508000002</v>
      </c>
      <c r="G61" s="117">
        <f t="shared" si="4"/>
        <v>5.6932172501231939</v>
      </c>
      <c r="H61" s="117">
        <f t="shared" si="5"/>
        <v>363.34144372717361</v>
      </c>
      <c r="I61" s="114"/>
    </row>
    <row r="62" spans="1:9" s="118" customFormat="1" ht="25.5" hidden="1" customHeight="1" x14ac:dyDescent="0.2">
      <c r="A62" s="33" t="s">
        <v>41</v>
      </c>
      <c r="B62" s="117">
        <v>214.413607748</v>
      </c>
      <c r="C62" s="117">
        <f>IF($A62="","",SUM('Situfin serie mensual'!IT61:IT61))</f>
        <v>2.9506307270000001</v>
      </c>
      <c r="D62" s="117">
        <f t="shared" si="3"/>
        <v>1.3761396760171454</v>
      </c>
      <c r="E62" s="224">
        <v>235.24014622200002</v>
      </c>
      <c r="F62" s="224">
        <f>IF($A62="","",'2'!N62)</f>
        <v>21.401948098000002</v>
      </c>
      <c r="G62" s="117">
        <f t="shared" si="4"/>
        <v>9.0979148082158687</v>
      </c>
      <c r="H62" s="117">
        <f t="shared" si="5"/>
        <v>625.33468529828679</v>
      </c>
      <c r="I62" s="114"/>
    </row>
    <row r="63" spans="1:9" s="118" customFormat="1" ht="12.75" hidden="1" customHeight="1" x14ac:dyDescent="0.2">
      <c r="A63" s="33" t="s">
        <v>42</v>
      </c>
      <c r="B63" s="117">
        <v>293.94135145200005</v>
      </c>
      <c r="C63" s="117">
        <f>IF($A63="","",SUM('Situfin serie mensual'!IT62:IT62))</f>
        <v>1.3361637780000002</v>
      </c>
      <c r="D63" s="117">
        <f t="shared" si="3"/>
        <v>0.45456815497366071</v>
      </c>
      <c r="E63" s="224">
        <v>273.44051555700003</v>
      </c>
      <c r="F63" s="224">
        <f>IF($A63="","",'2'!N63)</f>
        <v>1.2632620030000001</v>
      </c>
      <c r="G63" s="117">
        <f t="shared" si="4"/>
        <v>0.46198786614585174</v>
      </c>
      <c r="H63" s="117">
        <f t="shared" si="5"/>
        <v>-5.4560508375044492</v>
      </c>
      <c r="I63" s="114"/>
    </row>
    <row r="64" spans="1:9" s="118" customFormat="1" ht="25.5" hidden="1" customHeight="1" x14ac:dyDescent="0.2">
      <c r="A64" s="33" t="s">
        <v>43</v>
      </c>
      <c r="B64" s="117">
        <v>35.384291093000002</v>
      </c>
      <c r="C64" s="117">
        <f>IF($A64="","",SUM('Situfin serie mensual'!IT63:IT63))</f>
        <v>0.10048207100000001</v>
      </c>
      <c r="D64" s="117">
        <f t="shared" si="3"/>
        <v>0.28397367276881286</v>
      </c>
      <c r="E64" s="224">
        <v>56.893941685999998</v>
      </c>
      <c r="F64" s="224">
        <f>IF($A64="","",'2'!N64)</f>
        <v>0</v>
      </c>
      <c r="G64" s="117">
        <f t="shared" si="4"/>
        <v>0</v>
      </c>
      <c r="H64" s="117">
        <f t="shared" si="5"/>
        <v>-100</v>
      </c>
      <c r="I64" s="114"/>
    </row>
    <row r="65" spans="1:12" s="118" customFormat="1" ht="12.75" hidden="1" customHeight="1" x14ac:dyDescent="0.2">
      <c r="A65" s="13" t="s">
        <v>44</v>
      </c>
      <c r="B65" s="117">
        <v>385.69781006799997</v>
      </c>
      <c r="C65" s="117">
        <f>IF($A65="","",SUM('Situfin serie mensual'!IT64:IT64))</f>
        <v>0.45256469399999999</v>
      </c>
      <c r="D65" s="117">
        <f t="shared" si="3"/>
        <v>0.11733659932375844</v>
      </c>
      <c r="E65" s="224">
        <v>105.015630202</v>
      </c>
      <c r="F65" s="224">
        <f>IF($A65="","",'2'!N65)</f>
        <v>13.431571811</v>
      </c>
      <c r="G65" s="117">
        <f t="shared" si="4"/>
        <v>12.790069235564324</v>
      </c>
      <c r="H65" s="117">
        <f t="shared" si="5"/>
        <v>2867.8788445216187</v>
      </c>
      <c r="I65" s="114"/>
    </row>
    <row r="66" spans="1:12" s="118" customFormat="1" ht="12.75" hidden="1" customHeight="1" x14ac:dyDescent="0.2">
      <c r="A66" s="13" t="s">
        <v>45</v>
      </c>
      <c r="B66" s="117">
        <v>35.803892927</v>
      </c>
      <c r="C66" s="117">
        <f>IF($A66="","",SUM('Situfin serie mensual'!IT65:IT65))</f>
        <v>3.8301926870000003</v>
      </c>
      <c r="D66" s="117">
        <f t="shared" si="3"/>
        <v>10.697698975944657</v>
      </c>
      <c r="E66" s="224">
        <v>35.018892827000002</v>
      </c>
      <c r="F66" s="224">
        <f>IF($A66="","",'2'!N66)</f>
        <v>4.075078596</v>
      </c>
      <c r="G66" s="117">
        <f t="shared" si="4"/>
        <v>11.636800215619791</v>
      </c>
      <c r="H66" s="117">
        <f t="shared" si="5"/>
        <v>6.3935663036265282</v>
      </c>
      <c r="I66" s="114"/>
    </row>
    <row r="67" spans="1:12" s="118" customFormat="1" ht="12.75" customHeight="1" x14ac:dyDescent="0.2">
      <c r="A67" s="13" t="s">
        <v>168</v>
      </c>
      <c r="B67" s="117">
        <v>1854.477605951</v>
      </c>
      <c r="C67" s="117">
        <f>IF($A67="","",SUM('Situfin serie mensual'!IT66:IT66))</f>
        <v>0.49057354600000008</v>
      </c>
      <c r="D67" s="117">
        <f t="shared" si="3"/>
        <v>2.6453462928091153E-2</v>
      </c>
      <c r="E67" s="224">
        <v>1401.2773533720001</v>
      </c>
      <c r="F67" s="224">
        <f>IF($A67="","",'2'!N67)</f>
        <v>35.547135930000003</v>
      </c>
      <c r="G67" s="117">
        <f t="shared" si="4"/>
        <v>2.5367666040174153</v>
      </c>
      <c r="H67" s="117">
        <f t="shared" si="5"/>
        <v>7146.0360367658295</v>
      </c>
      <c r="I67" s="114"/>
    </row>
    <row r="68" spans="1:12" s="118" customFormat="1" ht="12.75" hidden="1" customHeight="1" x14ac:dyDescent="0.2">
      <c r="A68" s="13" t="s">
        <v>47</v>
      </c>
      <c r="B68" s="117">
        <v>1185.0696556869998</v>
      </c>
      <c r="C68" s="117">
        <f>IF($A68="","",SUM('Situfin serie mensual'!IT67:IT67))</f>
        <v>0.49057354600000008</v>
      </c>
      <c r="D68" s="117">
        <f t="shared" si="3"/>
        <v>4.1396178160988222E-2</v>
      </c>
      <c r="E68" s="224">
        <v>1287.709936897</v>
      </c>
      <c r="F68" s="224">
        <f>IF($A68="","",'2'!N68)</f>
        <v>35.547135930000003</v>
      </c>
      <c r="G68" s="117">
        <f t="shared" si="4"/>
        <v>2.7604924767186376</v>
      </c>
      <c r="H68" s="117">
        <f t="shared" si="5"/>
        <v>7146.0360367658295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mensual'!IT68:IT68))</f>
        <v>0</v>
      </c>
      <c r="D69" s="117">
        <f t="shared" si="3"/>
        <v>0</v>
      </c>
      <c r="E69" s="224">
        <v>0</v>
      </c>
      <c r="F69" s="224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669.40795026399996</v>
      </c>
      <c r="C70" s="117">
        <f>IF($A70="","",SUM('Situfin serie mensual'!IT69:IT69))</f>
        <v>0</v>
      </c>
      <c r="D70" s="117">
        <f t="shared" si="3"/>
        <v>0</v>
      </c>
      <c r="E70" s="224">
        <v>113.567416475</v>
      </c>
      <c r="F70" s="224">
        <f>IF($A70="","",'2'!N70)</f>
        <v>0</v>
      </c>
      <c r="G70" s="117">
        <f t="shared" si="4"/>
        <v>0</v>
      </c>
      <c r="H70" s="117" t="str">
        <f t="shared" si="5"/>
        <v xml:space="preserve"> 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mensual'!IT70:IT70))</f>
        <v/>
      </c>
      <c r="D71" s="117"/>
      <c r="E71" s="224"/>
      <c r="F71" s="224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-2175.4635110439995</v>
      </c>
      <c r="C72" s="125">
        <f>IF($A72="","",SUM('Situfin serie mensual'!IT71:IT71))</f>
        <v>1002.3856376040003</v>
      </c>
      <c r="D72" s="199"/>
      <c r="E72" s="227">
        <v>1412.3872198579993</v>
      </c>
      <c r="F72" s="227">
        <f>IF($A72="","",'2'!N72)</f>
        <v>153.96490588699953</v>
      </c>
      <c r="G72" s="199"/>
      <c r="H72" s="199"/>
      <c r="I72" s="114"/>
      <c r="L72" s="215"/>
    </row>
    <row r="73" spans="1:12" s="118" customFormat="1" ht="7.5" customHeight="1" x14ac:dyDescent="0.2">
      <c r="A73" s="112"/>
      <c r="B73" s="115"/>
      <c r="C73" s="115" t="str">
        <f>IF($A73="","",SUM('Situfin serie mensual'!IT72:IT72))</f>
        <v/>
      </c>
      <c r="D73" s="121"/>
      <c r="E73" s="225"/>
      <c r="F73" s="225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mensual'!IT73:IT73))</f>
        <v/>
      </c>
      <c r="D74" s="121"/>
      <c r="E74" s="226"/>
      <c r="F74" s="226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9396.0550945340001</v>
      </c>
      <c r="C75" s="115">
        <f>IF($A75="","",SUM('Situfin serie mensual'!IT74:IT74))</f>
        <v>37.041825209999999</v>
      </c>
      <c r="D75" s="115">
        <f>IFERROR((C75/B75*100),0)</f>
        <v>0.39422741605196071</v>
      </c>
      <c r="E75" s="225">
        <v>8419.575482420998</v>
      </c>
      <c r="F75" s="225">
        <f>IF($A75="","",'2'!N75)</f>
        <v>380.00272154300001</v>
      </c>
      <c r="G75" s="115">
        <f>IFERROR((F75/E75*100),0)</f>
        <v>4.5133240070879737</v>
      </c>
      <c r="H75" s="115">
        <f>IF(C75&lt;&gt;0,F75/C75*100-100," ")</f>
        <v>925.87472239465296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9156.2501179139999</v>
      </c>
      <c r="C76" s="117">
        <f>IF($A76="","",SUM('Situfin serie mensual'!IT75:IT75))</f>
        <v>33.694866810000001</v>
      </c>
      <c r="D76" s="117">
        <f>IFERROR((C76/B76*100),0)</f>
        <v>0.36799854062611004</v>
      </c>
      <c r="E76" s="224">
        <v>8322.7354310309984</v>
      </c>
      <c r="F76" s="224">
        <f>IF($A76="","",'2'!N76)</f>
        <v>367.81199148299999</v>
      </c>
      <c r="G76" s="117">
        <f>IFERROR((F76/E76*100),0)</f>
        <v>4.4193642166207416</v>
      </c>
      <c r="H76" s="117">
        <f>IF(C76&lt;&gt;0,F76/C76*100-100," ")</f>
        <v>991.59651396467393</v>
      </c>
      <c r="I76" s="114"/>
      <c r="J76" s="128"/>
    </row>
    <row r="77" spans="1:12" s="118" customFormat="1" ht="12.75" x14ac:dyDescent="0.2">
      <c r="A77" s="13" t="s">
        <v>53</v>
      </c>
      <c r="B77" s="117">
        <v>239.80497661999999</v>
      </c>
      <c r="C77" s="117">
        <f>IF($A77="","",SUM('Situfin serie mensual'!IT76:IT76))</f>
        <v>3.3469584000000001</v>
      </c>
      <c r="D77" s="117">
        <f>IFERROR((C77/B77*100),0)</f>
        <v>1.3957001423300988</v>
      </c>
      <c r="E77" s="224">
        <v>96.840051389999985</v>
      </c>
      <c r="F77" s="224">
        <f>IF($A77="","",'2'!N77)</f>
        <v>12.19073006</v>
      </c>
      <c r="G77" s="117">
        <f>IFERROR((F77/E77*100),0)</f>
        <v>12.588520849606709</v>
      </c>
      <c r="H77" s="117">
        <f>IF(C77&lt;&gt;0,F77/C77*100-100," ")</f>
        <v>264.2330917527986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mensual'!IT77:IT77))</f>
        <v>0</v>
      </c>
      <c r="D78" s="117">
        <v>0</v>
      </c>
      <c r="E78" s="224"/>
      <c r="F78" s="224">
        <f>IF($A78="","",'2'!N78)</f>
        <v>0</v>
      </c>
      <c r="G78" s="117">
        <v>0</v>
      </c>
      <c r="H78" s="117" t="str">
        <f>IF(C78&lt;&gt;0,F78/C78*100-100," ")</f>
        <v xml:space="preserve"> </v>
      </c>
      <c r="I78" s="114"/>
      <c r="J78" s="128"/>
    </row>
    <row r="79" spans="1:12" s="118" customFormat="1" ht="13.5" x14ac:dyDescent="0.25">
      <c r="A79" s="149" t="s">
        <v>55</v>
      </c>
      <c r="B79" s="130">
        <v>-11571.518605578</v>
      </c>
      <c r="C79" s="130">
        <f>IF($A79="","",SUM('Situfin serie mensual'!IT78:IT78))</f>
        <v>965.34381239400034</v>
      </c>
      <c r="D79" s="200">
        <f>IFERROR((C79/B79*100),0)</f>
        <v>-8.34241248100885</v>
      </c>
      <c r="E79" s="228">
        <v>-7007.1882625629987</v>
      </c>
      <c r="F79" s="228">
        <f>IF($A79="","",'2'!N79)</f>
        <v>-226.03781565600048</v>
      </c>
      <c r="G79" s="200">
        <f>IFERROR((F79/E79*100),0)</f>
        <v>3.2257990963885321</v>
      </c>
      <c r="H79" s="130"/>
      <c r="I79" s="114"/>
      <c r="K79" s="186"/>
      <c r="L79" s="186"/>
    </row>
    <row r="80" spans="1:12" s="118" customFormat="1" ht="5.25" customHeight="1" x14ac:dyDescent="0.2">
      <c r="A80" s="13"/>
      <c r="B80" s="117"/>
      <c r="C80" s="117" t="str">
        <f>IF($A80="","",SUM('Situfin serie mensual'!IT79:IT79))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51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mensual'!IT81:IT81))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-755.59977727000012</v>
      </c>
      <c r="C83" s="115">
        <f>IF($A83="","",SUM('Situfin serie mensual'!IT82:IT82))</f>
        <v>-1021.9301791981368</v>
      </c>
      <c r="D83" s="115">
        <f t="shared" ref="D83:D90" si="6">IFERROR((C83/B83*100),0)</f>
        <v>135.24754902527826</v>
      </c>
      <c r="E83" s="115">
        <v>1924.1767917369998</v>
      </c>
      <c r="F83" s="115">
        <f>IF($A83="","",'2'!N83)</f>
        <v>-0.87444138900000001</v>
      </c>
      <c r="G83" s="115">
        <f t="shared" ref="G83:G95" si="7">IFERROR((F83/E83*100),0)</f>
        <v>-4.5444960814157886E-2</v>
      </c>
      <c r="H83" s="115">
        <f t="shared" ref="H83:H88" si="8">IF(C83&lt;&gt;0,F83/C83*100-100," ")</f>
        <v>-99.914432374461612</v>
      </c>
      <c r="I83" s="114"/>
    </row>
    <row r="84" spans="1:9" s="118" customFormat="1" ht="12.75" customHeight="1" x14ac:dyDescent="0.2">
      <c r="A84" s="13" t="s">
        <v>57</v>
      </c>
      <c r="B84" s="117">
        <v>-755.59977727000012</v>
      </c>
      <c r="C84" s="117">
        <f>IF($A84="","",SUM('Situfin serie mensual'!IT83:IT83))</f>
        <v>-1021.9301791981368</v>
      </c>
      <c r="D84" s="117">
        <f t="shared" si="6"/>
        <v>135.24754902527826</v>
      </c>
      <c r="E84" s="117">
        <v>1924.1767917369998</v>
      </c>
      <c r="F84" s="117">
        <f>IF($A84="","",'2'!N84)</f>
        <v>-0.87444138900000001</v>
      </c>
      <c r="G84" s="117">
        <f t="shared" si="7"/>
        <v>-4.5444960814157886E-2</v>
      </c>
      <c r="H84" s="117">
        <f t="shared" si="8"/>
        <v>-99.914432374461612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mensual'!IT84:IT84))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10815.918828308</v>
      </c>
      <c r="C86" s="115">
        <f>IF($A86="","",SUM('Situfin serie mensual'!IT85:IT85))</f>
        <v>-1521.7260932849999</v>
      </c>
      <c r="D86" s="115">
        <f t="shared" si="6"/>
        <v>-14.069318727709543</v>
      </c>
      <c r="E86" s="115">
        <v>8931.3650543000003</v>
      </c>
      <c r="F86" s="115">
        <f>IF($A86="","",'2'!N86)</f>
        <v>69.093220928000008</v>
      </c>
      <c r="G86" s="115">
        <f t="shared" si="7"/>
        <v>0.77360202508725262</v>
      </c>
      <c r="H86" s="115">
        <f t="shared" si="8"/>
        <v>-104.54045056024808</v>
      </c>
      <c r="I86" s="114"/>
    </row>
    <row r="87" spans="1:9" s="118" customFormat="1" ht="15" customHeight="1" x14ac:dyDescent="0.2">
      <c r="A87" s="13" t="s">
        <v>57</v>
      </c>
      <c r="B87" s="117">
        <v>1073.310020851</v>
      </c>
      <c r="C87" s="117">
        <f>IF($A87="","",SUM('Situfin serie mensual'!IT86:IT86))</f>
        <v>-1589.4222035089999</v>
      </c>
      <c r="D87" s="117">
        <f t="shared" si="6"/>
        <v>-148.08603037627358</v>
      </c>
      <c r="E87" s="117">
        <v>-1129.9261703930001</v>
      </c>
      <c r="F87" s="117">
        <f>IF($A87="","",'2'!N87)</f>
        <v>-1.0937018999999999E-2</v>
      </c>
      <c r="G87" s="117">
        <f t="shared" si="7"/>
        <v>9.6794102894315565E-4</v>
      </c>
      <c r="H87" s="117">
        <f t="shared" si="8"/>
        <v>-99.999311887113706</v>
      </c>
      <c r="I87" s="114"/>
    </row>
    <row r="88" spans="1:9" s="118" customFormat="1" ht="12.75" customHeight="1" x14ac:dyDescent="0.2">
      <c r="A88" s="13" t="s">
        <v>58</v>
      </c>
      <c r="B88" s="117">
        <v>9742.6088074569998</v>
      </c>
      <c r="C88" s="117">
        <f>IF($A88="","",SUM('Situfin serie mensual'!IT87:IT87))</f>
        <v>67.696110224000009</v>
      </c>
      <c r="D88" s="117">
        <f t="shared" si="6"/>
        <v>0.69484582170830222</v>
      </c>
      <c r="E88" s="117">
        <v>10061.291224693001</v>
      </c>
      <c r="F88" s="117">
        <f>IF($A88="","",'2'!N88)</f>
        <v>69.104157947000004</v>
      </c>
      <c r="G88" s="117">
        <f t="shared" si="7"/>
        <v>0.6868319026230012</v>
      </c>
      <c r="H88" s="117">
        <f t="shared" si="8"/>
        <v>2.0799536610610119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mensual'!IT88:IT88))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-259.473797058</v>
      </c>
      <c r="C90" s="115">
        <f>IF($A90="","",SUM('Situfin serie mensual'!IT89:IT89))</f>
        <v>-1589.4222035089999</v>
      </c>
      <c r="D90" s="115">
        <f t="shared" si="6"/>
        <v>612.55595806990777</v>
      </c>
      <c r="E90" s="115">
        <v>0</v>
      </c>
      <c r="F90" s="115">
        <f>IF($A90="","",'2'!N90)</f>
        <v>0</v>
      </c>
      <c r="G90" s="115"/>
      <c r="H90" s="115">
        <f t="shared" ref="H90:H95" si="9">IF(C90&lt;&gt;0,F90/C90*100-100," ")</f>
        <v>-100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mensual'!IT90:IT90))</f>
        <v>936.29007372399997</v>
      </c>
      <c r="D91" s="132">
        <f>IFERROR((C91/B91*100),0)</f>
        <v>0</v>
      </c>
      <c r="E91" s="132">
        <v>0</v>
      </c>
      <c r="F91" s="132">
        <f>IF($A91="","",'2'!N91)</f>
        <v>0</v>
      </c>
      <c r="G91" s="132"/>
      <c r="H91" s="132">
        <f t="shared" si="9"/>
        <v>-100</v>
      </c>
      <c r="I91" s="114"/>
    </row>
    <row r="92" spans="1:9" s="133" customFormat="1" ht="12.75" customHeight="1" x14ac:dyDescent="0.2">
      <c r="A92" s="13" t="s">
        <v>62</v>
      </c>
      <c r="B92" s="132">
        <v>259.473797058</v>
      </c>
      <c r="C92" s="132">
        <f>IF($A92="","",SUM('Situfin serie mensual'!IT91:IT91))</f>
        <v>2525.7122772329999</v>
      </c>
      <c r="D92" s="132">
        <f>IFERROR((C92/B92*100),0)</f>
        <v>973.39781737900455</v>
      </c>
      <c r="E92" s="132">
        <v>0</v>
      </c>
      <c r="F92" s="132">
        <f>IF($A92="","",'2'!N92)</f>
        <v>0</v>
      </c>
      <c r="G92" s="132"/>
      <c r="H92" s="132">
        <f t="shared" si="9"/>
        <v>-100</v>
      </c>
      <c r="I92" s="114"/>
    </row>
    <row r="93" spans="1:9" s="133" customFormat="1" ht="6.75" customHeight="1" x14ac:dyDescent="0.2">
      <c r="B93" s="132"/>
      <c r="C93" s="132" t="str">
        <f>IF($A93="","",SUM('Situfin serie mensual'!IT92:IT92))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-1779.5283544860001</v>
      </c>
      <c r="C94" s="134">
        <f>IF($A94="","",SUM('Situfin serie mensual'!IT93:IT93))</f>
        <v>-1021.2128286451368</v>
      </c>
      <c r="D94" s="134">
        <f>IFERROR((C94/B94*100),0)</f>
        <v>57.386712949572782</v>
      </c>
      <c r="E94" s="134">
        <v>0</v>
      </c>
      <c r="F94" s="134">
        <f>IF($A94="","",'2'!N94)</f>
        <v>0</v>
      </c>
      <c r="G94" s="134">
        <f t="shared" si="7"/>
        <v>0</v>
      </c>
      <c r="H94" s="134">
        <f t="shared" si="9"/>
        <v>-100</v>
      </c>
      <c r="I94" s="114"/>
    </row>
    <row r="95" spans="1:9" s="133" customFormat="1" ht="12.75" x14ac:dyDescent="0.2">
      <c r="A95" s="13" t="s">
        <v>64</v>
      </c>
      <c r="B95" s="132">
        <v>-1779.5283544860001</v>
      </c>
      <c r="C95" s="132">
        <f>IF($A95="","",SUM('Situfin serie mensual'!IT94:IT94))</f>
        <v>-1021.2128286451368</v>
      </c>
      <c r="D95" s="132">
        <f>IFERROR((C95/B95*100),0)</f>
        <v>57.386712949572782</v>
      </c>
      <c r="E95" s="132">
        <v>0</v>
      </c>
      <c r="F95" s="132">
        <f>IF($A95="","",'2'!N95)</f>
        <v>0</v>
      </c>
      <c r="G95" s="132">
        <f t="shared" si="7"/>
        <v>0</v>
      </c>
      <c r="H95" s="132">
        <f t="shared" si="9"/>
        <v>-100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mensual'!HI95:IT95))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0</v>
      </c>
      <c r="F97" s="134">
        <f>IF($A97="","",'2'!N97)</f>
        <v>-156.07015333900046</v>
      </c>
      <c r="G97" s="132"/>
      <c r="H97" s="134"/>
      <c r="I97" s="114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4"/>
    </row>
    <row r="99" spans="1:12" x14ac:dyDescent="0.2">
      <c r="A99" s="207" t="s">
        <v>189</v>
      </c>
      <c r="B99" s="208"/>
      <c r="C99" s="208"/>
      <c r="D99" s="208"/>
      <c r="E99" s="208"/>
      <c r="F99" s="208"/>
      <c r="G99" s="208"/>
      <c r="H99" s="208"/>
      <c r="I99" s="114"/>
    </row>
    <row r="100" spans="1:12" x14ac:dyDescent="0.2">
      <c r="A100" s="202" t="s">
        <v>190</v>
      </c>
      <c r="B100" s="203">
        <f>B35-B49-B52-B55-B67-B42</f>
        <v>46004.588434461009</v>
      </c>
      <c r="C100" s="203">
        <f>C35-C49-C52-C55-C67-C42</f>
        <v>2611.5491690860003</v>
      </c>
      <c r="D100" s="132">
        <f>IFERROR((C100/B100*100),0)</f>
        <v>5.6767145581716516</v>
      </c>
      <c r="E100" s="203">
        <f>E35-E49-E52-E55-E67-E42</f>
        <v>48007.372231974005</v>
      </c>
      <c r="F100" s="203">
        <f>F35-F49-F52-F55-F67-F42</f>
        <v>3271.8173338910005</v>
      </c>
      <c r="G100" s="132">
        <f t="shared" ref="G100:G101" si="10">IFERROR((F100/E100*100),0)</f>
        <v>6.8152393721560438</v>
      </c>
      <c r="H100" s="132">
        <f t="shared" ref="H100:H101" si="11">IF(C100&lt;&gt;0,F100/C100*100-100," ")</f>
        <v>25.282624299050951</v>
      </c>
      <c r="I100" s="114"/>
      <c r="J100" s="206"/>
    </row>
    <row r="101" spans="1:12" x14ac:dyDescent="0.2">
      <c r="A101" s="202" t="s">
        <v>92</v>
      </c>
      <c r="B101" s="203">
        <f>B79+B42</f>
        <v>-4645.6792607209991</v>
      </c>
      <c r="C101" s="203">
        <f>C79+C42</f>
        <v>1028.0393381970002</v>
      </c>
      <c r="D101" s="132">
        <f>IFERROR((C101/B101*100),0)</f>
        <v>-22.128934876951682</v>
      </c>
      <c r="E101" s="203">
        <f>E79+E42</f>
        <v>1013.6238919940024</v>
      </c>
      <c r="F101" s="203">
        <f>F79+F42</f>
        <v>330.14587127399955</v>
      </c>
      <c r="G101" s="132">
        <f t="shared" si="10"/>
        <v>32.570845446878337</v>
      </c>
      <c r="H101" s="132">
        <f t="shared" si="11"/>
        <v>-67.885871774808038</v>
      </c>
      <c r="I101" s="114"/>
      <c r="J101" s="206"/>
    </row>
    <row r="102" spans="1:12" ht="9" customHeight="1" x14ac:dyDescent="0.2">
      <c r="A102" s="209"/>
      <c r="B102" s="210"/>
      <c r="C102" s="210"/>
      <c r="D102" s="211"/>
      <c r="E102" s="210"/>
      <c r="F102" s="210"/>
      <c r="G102" s="211"/>
      <c r="H102" s="211"/>
      <c r="I102" s="114"/>
      <c r="J102" s="206"/>
    </row>
    <row r="103" spans="1:12" ht="16.5" x14ac:dyDescent="0.3">
      <c r="A103" s="173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  <row r="106" spans="1:12" hidden="1" x14ac:dyDescent="0.2">
      <c r="B106" s="136"/>
      <c r="D106" s="136"/>
      <c r="E106" s="136"/>
      <c r="F106" s="139"/>
      <c r="G106" s="139"/>
      <c r="H106" s="139"/>
      <c r="I106" s="140"/>
      <c r="J106" s="139"/>
      <c r="K106" s="139"/>
      <c r="L106" s="139"/>
    </row>
    <row r="107" spans="1:12" hidden="1" x14ac:dyDescent="0.2">
      <c r="B107" s="136"/>
      <c r="D107" s="136"/>
      <c r="E107" s="136"/>
      <c r="F107" s="139"/>
      <c r="G107" s="139"/>
      <c r="H107" s="139"/>
      <c r="I107" s="140"/>
      <c r="J107" s="139"/>
      <c r="K107" s="139"/>
      <c r="L107" s="139"/>
    </row>
    <row r="108" spans="1:12" hidden="1" x14ac:dyDescent="0.2">
      <c r="B108" s="136"/>
      <c r="D108" s="136"/>
      <c r="E108" s="136"/>
      <c r="F108" s="139"/>
      <c r="G108" s="139"/>
      <c r="H108" s="139"/>
      <c r="I108" s="140"/>
      <c r="J108" s="139"/>
      <c r="K108" s="139"/>
      <c r="L108" s="139"/>
    </row>
    <row r="109" spans="1:12" hidden="1" x14ac:dyDescent="0.2">
      <c r="B109" s="136"/>
      <c r="D109" s="136"/>
      <c r="E109" s="136"/>
      <c r="F109" s="139"/>
      <c r="G109" s="139"/>
      <c r="H109" s="139"/>
      <c r="I109" s="140"/>
      <c r="J109" s="139"/>
      <c r="K109" s="139"/>
      <c r="L109" s="139"/>
    </row>
    <row r="110" spans="1:12" hidden="1" x14ac:dyDescent="0.2">
      <c r="B110" s="136"/>
      <c r="D110" s="136"/>
      <c r="E110" s="136"/>
      <c r="F110" s="139"/>
      <c r="G110" s="139"/>
      <c r="H110" s="139"/>
      <c r="I110" s="140"/>
      <c r="J110" s="139"/>
      <c r="K110" s="139"/>
      <c r="L110" s="139"/>
    </row>
    <row r="111" spans="1:12" hidden="1" x14ac:dyDescent="0.2">
      <c r="B111" s="136"/>
      <c r="D111" s="136"/>
      <c r="E111" s="136"/>
      <c r="F111" s="139"/>
      <c r="G111" s="139"/>
      <c r="H111" s="139"/>
      <c r="I111" s="140"/>
      <c r="J111" s="139"/>
      <c r="K111" s="139"/>
      <c r="L111" s="139"/>
    </row>
    <row r="112" spans="1:12" hidden="1" x14ac:dyDescent="0.2">
      <c r="B112" s="136"/>
      <c r="D112" s="136"/>
      <c r="E112" s="136"/>
      <c r="F112" s="139"/>
      <c r="G112" s="139"/>
      <c r="H112" s="139"/>
      <c r="I112" s="140"/>
      <c r="J112" s="139"/>
      <c r="K112" s="139"/>
      <c r="L112" s="139"/>
    </row>
    <row r="113" spans="2:12" hidden="1" x14ac:dyDescent="0.2">
      <c r="B113" s="136"/>
      <c r="D113" s="136"/>
      <c r="E113" s="136"/>
      <c r="F113" s="139"/>
      <c r="G113" s="139"/>
      <c r="H113" s="139"/>
      <c r="I113" s="140"/>
      <c r="J113" s="139"/>
      <c r="K113" s="139"/>
      <c r="L113" s="139"/>
    </row>
    <row r="114" spans="2:12" hidden="1" x14ac:dyDescent="0.2">
      <c r="B114" s="136"/>
      <c r="D114" s="136"/>
      <c r="E114" s="136"/>
      <c r="F114" s="139"/>
      <c r="G114" s="139"/>
      <c r="H114" s="139"/>
      <c r="I114" s="141"/>
      <c r="J114" s="139"/>
      <c r="K114" s="139"/>
      <c r="L114" s="139"/>
    </row>
    <row r="115" spans="2:12" hidden="1" x14ac:dyDescent="0.2">
      <c r="E115" s="136"/>
      <c r="F115" s="139"/>
      <c r="G115" s="139"/>
      <c r="H115" s="139"/>
      <c r="I115" s="140"/>
      <c r="J115" s="139"/>
      <c r="K115" s="139"/>
      <c r="L115" s="139"/>
    </row>
    <row r="116" spans="2:12" hidden="1" x14ac:dyDescent="0.2">
      <c r="E116" s="136"/>
      <c r="F116" s="139"/>
      <c r="G116" s="139"/>
      <c r="H116" s="139"/>
      <c r="I116" s="140"/>
      <c r="J116" s="139"/>
      <c r="K116" s="139"/>
      <c r="L116" s="139"/>
    </row>
    <row r="117" spans="2:12" hidden="1" x14ac:dyDescent="0.2">
      <c r="E117" s="136"/>
      <c r="F117" s="139"/>
      <c r="G117" s="139"/>
      <c r="H117" s="139"/>
      <c r="I117" s="140"/>
      <c r="J117" s="139"/>
      <c r="K117" s="139"/>
      <c r="L117" s="139"/>
    </row>
    <row r="118" spans="2:12" hidden="1" x14ac:dyDescent="0.2">
      <c r="E118" s="136"/>
      <c r="F118" s="139"/>
      <c r="G118" s="139"/>
      <c r="H118" s="139"/>
      <c r="I118" s="140"/>
      <c r="J118" s="139"/>
      <c r="K118" s="139"/>
      <c r="L118" s="139"/>
    </row>
    <row r="119" spans="2:12" hidden="1" x14ac:dyDescent="0.2">
      <c r="E119" s="136"/>
      <c r="F119" s="139"/>
      <c r="G119" s="139"/>
      <c r="H119" s="139"/>
      <c r="I119" s="140"/>
      <c r="J119" s="139"/>
      <c r="K119" s="139"/>
      <c r="L119" s="139"/>
    </row>
    <row r="120" spans="2:12" hidden="1" x14ac:dyDescent="0.2">
      <c r="G120" s="139"/>
      <c r="H120" s="139"/>
      <c r="I120" s="140"/>
      <c r="J120" s="139"/>
      <c r="K120" s="139"/>
      <c r="L120" s="139"/>
    </row>
    <row r="121" spans="2:12" hidden="1" x14ac:dyDescent="0.2">
      <c r="G121" s="139"/>
      <c r="H121" s="139"/>
      <c r="I121" s="140"/>
      <c r="J121" s="139"/>
      <c r="K121" s="139"/>
      <c r="L121" s="139"/>
    </row>
    <row r="122" spans="2:12" hidden="1" x14ac:dyDescent="0.2">
      <c r="G122" s="139"/>
      <c r="H122" s="139"/>
      <c r="I122" s="139"/>
      <c r="J122" s="139"/>
      <c r="K122" s="139"/>
      <c r="L122" s="139"/>
    </row>
    <row r="123" spans="2:12" hidden="1" x14ac:dyDescent="0.2">
      <c r="G123" s="139"/>
      <c r="H123" s="139"/>
      <c r="I123" s="139"/>
      <c r="J123" s="139"/>
      <c r="K123" s="139"/>
      <c r="L123" s="139"/>
    </row>
    <row r="124" spans="2:12" hidden="1" x14ac:dyDescent="0.2">
      <c r="G124" s="139"/>
      <c r="H124" s="139"/>
      <c r="I124" s="139"/>
      <c r="J124" s="139"/>
      <c r="K124" s="139"/>
      <c r="L124" s="139"/>
    </row>
    <row r="125" spans="2:12" hidden="1" x14ac:dyDescent="0.2">
      <c r="G125" s="139"/>
      <c r="H125" s="139"/>
      <c r="I125" s="139"/>
      <c r="J125" s="139"/>
      <c r="K125" s="139"/>
      <c r="L125" s="139"/>
    </row>
    <row r="126" spans="2:12" hidden="1" x14ac:dyDescent="0.2">
      <c r="G126" s="139"/>
      <c r="H126" s="139"/>
      <c r="I126" s="139"/>
      <c r="J126" s="139"/>
      <c r="K126" s="139"/>
      <c r="L126" s="139"/>
    </row>
    <row r="127" spans="2:12" hidden="1" x14ac:dyDescent="0.2">
      <c r="G127" s="139"/>
      <c r="H127" s="139"/>
      <c r="I127" s="139"/>
      <c r="J127" s="139"/>
      <c r="K127" s="139"/>
      <c r="L127" s="139"/>
    </row>
    <row r="128" spans="2:12" hidden="1" x14ac:dyDescent="0.2">
      <c r="G128" s="139"/>
      <c r="H128" s="139"/>
      <c r="I128" s="139"/>
      <c r="J128" s="139"/>
      <c r="K128" s="139"/>
      <c r="L128" s="139"/>
    </row>
    <row r="129" spans="7:12" hidden="1" x14ac:dyDescent="0.2">
      <c r="G129" s="139"/>
      <c r="H129" s="139"/>
      <c r="I129" s="139"/>
      <c r="J129" s="139"/>
      <c r="K129" s="139"/>
      <c r="L129" s="139"/>
    </row>
    <row r="130" spans="7:12" hidden="1" x14ac:dyDescent="0.2">
      <c r="G130" s="139"/>
      <c r="H130" s="139"/>
      <c r="I130" s="139"/>
      <c r="J130" s="139"/>
      <c r="K130" s="139"/>
      <c r="L130" s="139"/>
    </row>
    <row r="131" spans="7:12" hidden="1" x14ac:dyDescent="0.2">
      <c r="G131" s="139"/>
      <c r="H131" s="139"/>
      <c r="I131" s="139"/>
      <c r="J131" s="139"/>
      <c r="K131" s="139"/>
      <c r="L131" s="139"/>
    </row>
    <row r="132" spans="7:12" hidden="1" x14ac:dyDescent="0.2">
      <c r="G132" s="139"/>
      <c r="H132" s="139"/>
      <c r="I132" s="139"/>
      <c r="J132" s="139"/>
      <c r="K132" s="139"/>
      <c r="L132" s="139"/>
    </row>
    <row r="133" spans="7:12" hidden="1" x14ac:dyDescent="0.2">
      <c r="G133" s="139"/>
      <c r="H133" s="139"/>
      <c r="I133" s="139"/>
      <c r="J133" s="139"/>
      <c r="K133" s="139"/>
      <c r="L133" s="139"/>
    </row>
    <row r="134" spans="7:12" hidden="1" x14ac:dyDescent="0.2">
      <c r="G134" s="139"/>
      <c r="H134" s="139"/>
      <c r="I134" s="139"/>
      <c r="J134" s="139"/>
      <c r="K134" s="139"/>
      <c r="L134" s="139"/>
    </row>
    <row r="135" spans="7:12" hidden="1" x14ac:dyDescent="0.2">
      <c r="G135" s="139"/>
      <c r="H135" s="139"/>
      <c r="I135" s="139"/>
      <c r="J135" s="139"/>
      <c r="K135" s="139"/>
      <c r="L135" s="139"/>
    </row>
    <row r="136" spans="7:12" hidden="1" x14ac:dyDescent="0.2">
      <c r="G136" s="139"/>
      <c r="H136" s="139"/>
      <c r="I136" s="139"/>
      <c r="J136" s="139"/>
      <c r="K136" s="139"/>
      <c r="L136" s="139"/>
    </row>
    <row r="137" spans="7:12" hidden="1" x14ac:dyDescent="0.2">
      <c r="G137" s="139"/>
      <c r="H137" s="139"/>
      <c r="I137" s="139"/>
      <c r="J137" s="139"/>
      <c r="K137" s="139"/>
      <c r="L137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1 C13 C81 C97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119.85546875" style="103" customWidth="1"/>
    <col min="2" max="2" width="8.5703125" style="103" bestFit="1" customWidth="1"/>
    <col min="3" max="3" width="8.85546875" style="103" hidden="1" customWidth="1"/>
    <col min="4" max="4" width="8.5703125" style="103" hidden="1" customWidth="1"/>
    <col min="5" max="5" width="9.28515625" style="103" hidden="1" customWidth="1"/>
    <col min="6" max="6" width="8.5703125" style="144" hidden="1" customWidth="1"/>
    <col min="7" max="7" width="7.7109375" style="103" hidden="1" customWidth="1"/>
    <col min="8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5.140625" style="103" customWidth="1"/>
    <col min="16" max="16" width="16.8554687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2"/>
      <c r="D1" s="99"/>
      <c r="E1" s="99"/>
      <c r="F1" s="99"/>
      <c r="G1" s="99"/>
      <c r="H1" s="99"/>
      <c r="I1" s="99"/>
      <c r="N1" s="99"/>
      <c r="P1" s="192" t="s">
        <v>187</v>
      </c>
    </row>
    <row r="2" spans="1:246" ht="15.7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1:246" ht="18.75" customHeight="1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1:246" ht="8.1" customHeight="1" x14ac:dyDescent="0.2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246" ht="18.75" customHeight="1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</row>
    <row r="6" spans="1:246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6" t="s">
        <v>141</v>
      </c>
      <c r="B8" s="232" t="s">
        <v>154</v>
      </c>
      <c r="C8" s="232" t="s">
        <v>155</v>
      </c>
      <c r="D8" s="232" t="s">
        <v>156</v>
      </c>
      <c r="E8" s="232" t="s">
        <v>157</v>
      </c>
      <c r="F8" s="232" t="s">
        <v>158</v>
      </c>
      <c r="G8" s="232" t="s">
        <v>159</v>
      </c>
      <c r="H8" s="232" t="s">
        <v>160</v>
      </c>
      <c r="I8" s="232" t="s">
        <v>161</v>
      </c>
      <c r="J8" s="232" t="s">
        <v>162</v>
      </c>
      <c r="K8" s="232" t="s">
        <v>163</v>
      </c>
      <c r="L8" s="232" t="s">
        <v>164</v>
      </c>
      <c r="M8" s="232" t="s">
        <v>165</v>
      </c>
      <c r="N8" s="232" t="s">
        <v>166</v>
      </c>
    </row>
    <row r="9" spans="1:246" s="3" customFormat="1" ht="23.25" customHeight="1" thickBot="1" x14ac:dyDescent="0.25">
      <c r="A9" s="237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246" s="10" customFormat="1" ht="12.75" x14ac:dyDescent="0.2">
      <c r="A10" s="8" t="s">
        <v>1</v>
      </c>
      <c r="B10" s="115">
        <f>IF($A10="","",'Situfin serie mensual'!JF2)</f>
        <v>4128.1403188550003</v>
      </c>
      <c r="C10" s="115">
        <f>IF($A10="","",'Situfin serie mensual'!JG2)</f>
        <v>0</v>
      </c>
      <c r="D10" s="115">
        <f>IF($A10="","",'Situfin serie mensual'!JH2)</f>
        <v>0</v>
      </c>
      <c r="E10" s="115">
        <f>IF($A10="","",'Situfin serie mensual'!JI2)</f>
        <v>0</v>
      </c>
      <c r="F10" s="115">
        <f>IF($A10="","",'Situfin serie mensual'!JJ2)</f>
        <v>0</v>
      </c>
      <c r="G10" s="115">
        <f>IF($A10="","",'Situfin serie mensual'!JK2)</f>
        <v>0</v>
      </c>
      <c r="H10" s="115">
        <f>IF($A10="","",'Situfin serie mensual'!JL2)</f>
        <v>0</v>
      </c>
      <c r="I10" s="115">
        <f>IF($A10="","",'Situfin serie mensual'!JM2)</f>
        <v>0</v>
      </c>
      <c r="J10" s="115">
        <f>IF($A10="","",'Situfin serie mensual'!JN2)</f>
        <v>0</v>
      </c>
      <c r="K10" s="115">
        <f>IF($A10="","",'Situfin serie mensual'!JO2)</f>
        <v>0</v>
      </c>
      <c r="L10" s="115">
        <f>IF($A10="","",'Situfin serie mensual'!JP2)</f>
        <v>0</v>
      </c>
      <c r="M10" s="115">
        <f>IF($A10="","",'Situfin serie mensual'!JQ2)</f>
        <v>0</v>
      </c>
      <c r="N10" s="115">
        <f>+SUM(B10:M10)</f>
        <v>4128.1403188550003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mensual'!JF4)</f>
        <v>3170.3207989080001</v>
      </c>
      <c r="C12" s="115">
        <f>IF($A12="","",'Situfin serie mensual'!JG4)</f>
        <v>0</v>
      </c>
      <c r="D12" s="115">
        <f>IF($A12="","",'Situfin serie mensual'!JH4)</f>
        <v>0</v>
      </c>
      <c r="E12" s="115">
        <f>IF($A12="","",'Situfin serie mensual'!JI4)</f>
        <v>0</v>
      </c>
      <c r="F12" s="115">
        <f>IF($A12="","",'Situfin serie mensual'!JJ4)</f>
        <v>0</v>
      </c>
      <c r="G12" s="115">
        <f>IF($A12="","",'Situfin serie mensual'!JK4)</f>
        <v>0</v>
      </c>
      <c r="H12" s="115">
        <f>IF($A12="","",'Situfin serie mensual'!JL4)</f>
        <v>0</v>
      </c>
      <c r="I12" s="115">
        <f>IF($A12="","",'Situfin serie mensual'!JM4)</f>
        <v>0</v>
      </c>
      <c r="J12" s="115">
        <f>IF($A12="","",'Situfin serie mensual'!JN4)</f>
        <v>0</v>
      </c>
      <c r="K12" s="115">
        <f>IF($A12="","",'Situfin serie mensual'!JO4)</f>
        <v>0</v>
      </c>
      <c r="L12" s="115">
        <f>IF($A12="","",'Situfin serie mensual'!JP4)</f>
        <v>0</v>
      </c>
      <c r="M12" s="115">
        <f>IF($A12="","",'Situfin serie mensual'!JQ4)</f>
        <v>0</v>
      </c>
      <c r="N12" s="115">
        <f>+SUM(B12:M12)</f>
        <v>3170.3207989080001</v>
      </c>
      <c r="O12" s="145"/>
      <c r="P12" s="145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mensual'!JF13)</f>
        <v>273.42565705699997</v>
      </c>
      <c r="C14" s="115">
        <f>IF($A14="","",'Situfin serie mensual'!JG13)</f>
        <v>0</v>
      </c>
      <c r="D14" s="115">
        <f>IF($A14="","",'Situfin serie mensual'!JH13)</f>
        <v>0</v>
      </c>
      <c r="E14" s="115">
        <f>IF($A14="","",'Situfin serie mensual'!JI13)</f>
        <v>0</v>
      </c>
      <c r="F14" s="115">
        <f>IF($A14="","",'Situfin serie mensual'!JJ13)</f>
        <v>0</v>
      </c>
      <c r="G14" s="115">
        <f>IF($A14="","",'Situfin serie mensual'!JK13)</f>
        <v>0</v>
      </c>
      <c r="H14" s="115">
        <f>IF($A14="","",'Situfin serie mensual'!JL13)</f>
        <v>0</v>
      </c>
      <c r="I14" s="115">
        <f>IF($A14="","",'Situfin serie mensual'!JM13)</f>
        <v>0</v>
      </c>
      <c r="J14" s="115">
        <f>IF($A14="","",'Situfin serie mensual'!JN13)</f>
        <v>0</v>
      </c>
      <c r="K14" s="115">
        <f>IF($A14="","",'Situfin serie mensual'!JO13)</f>
        <v>0</v>
      </c>
      <c r="L14" s="115">
        <f>IF($A14="","",'Situfin serie mensual'!JP13)</f>
        <v>0</v>
      </c>
      <c r="M14" s="115">
        <f>IF($A14="","",'Situfin serie mensual'!JQ13)</f>
        <v>0</v>
      </c>
      <c r="N14" s="115">
        <f>+SUM(B14:M14)</f>
        <v>273.42565705699997</v>
      </c>
      <c r="P14" s="10"/>
    </row>
    <row r="15" spans="1:246" s="118" customFormat="1" ht="12.75" x14ac:dyDescent="0.2">
      <c r="A15" s="13"/>
      <c r="B15" s="117" t="str">
        <f>IF($A15="","",'Situfin serie mensual'!JF14)</f>
        <v/>
      </c>
      <c r="C15" s="117" t="str">
        <f>IF($A15="","",'Situfin serie mensual'!JG14)</f>
        <v/>
      </c>
      <c r="D15" s="117" t="str">
        <f>IF($A15="","",'Situfin serie mensual'!JH14)</f>
        <v/>
      </c>
      <c r="E15" s="117" t="str">
        <f>IF($A15="","",'Situfin serie mensual'!JI14)</f>
        <v/>
      </c>
      <c r="F15" s="117" t="str">
        <f>IF($A15="","",'Situfin serie mensual'!JJ14)</f>
        <v/>
      </c>
      <c r="G15" s="117" t="str">
        <f>IF($A15="","",'Situfin serie mensual'!JK14)</f>
        <v/>
      </c>
      <c r="H15" s="117" t="str">
        <f>IF($A15="","",'Situfin serie mensual'!JL14)</f>
        <v/>
      </c>
      <c r="I15" s="117" t="str">
        <f>IF($A15="","",'Situfin serie mensual'!JM14)</f>
        <v/>
      </c>
      <c r="J15" s="117" t="str">
        <f>IF($A15="","",'Situfin serie mensual'!JN14)</f>
        <v/>
      </c>
      <c r="K15" s="117" t="str">
        <f>IF($A15="","",'Situfin serie mensual'!JO14)</f>
        <v/>
      </c>
      <c r="L15" s="117" t="str">
        <f>IF($A15="","",'Situfin serie mensual'!JP14)</f>
        <v/>
      </c>
      <c r="M15" s="117" t="str">
        <f>IF($A15="","",'Situfin serie mensual'!JQ14)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mensual'!JF15)</f>
        <v>114.83411441599999</v>
      </c>
      <c r="C16" s="115">
        <f>IF($A16="","",'Situfin serie mensual'!JG15)</f>
        <v>0</v>
      </c>
      <c r="D16" s="115">
        <f>IF($A16="","",'Situfin serie mensual'!JH15)</f>
        <v>0</v>
      </c>
      <c r="E16" s="115">
        <f>IF($A16="","",'Situfin serie mensual'!JI15)</f>
        <v>0</v>
      </c>
      <c r="F16" s="115">
        <f>IF($A16="","",'Situfin serie mensual'!JJ15)</f>
        <v>0</v>
      </c>
      <c r="G16" s="115">
        <f>IF($A16="","",'Situfin serie mensual'!JK15)</f>
        <v>0</v>
      </c>
      <c r="H16" s="115">
        <f>IF($A16="","",'Situfin serie mensual'!JL15)</f>
        <v>0</v>
      </c>
      <c r="I16" s="115">
        <f>IF($A16="","",'Situfin serie mensual'!JM15)</f>
        <v>0</v>
      </c>
      <c r="J16" s="115">
        <f>IF($A16="","",'Situfin serie mensual'!JN15)</f>
        <v>0</v>
      </c>
      <c r="K16" s="115">
        <f>IF($A16="","",'Situfin serie mensual'!JO15)</f>
        <v>0</v>
      </c>
      <c r="L16" s="115">
        <f>IF($A16="","",'Situfin serie mensual'!JP15)</f>
        <v>0</v>
      </c>
      <c r="M16" s="115">
        <f>IF($A16="","",'Situfin serie mensual'!JQ15)</f>
        <v>0</v>
      </c>
      <c r="N16" s="115">
        <f t="shared" ref="N16:N33" si="0">+SUM(B16:M16)</f>
        <v>114.83411441599999</v>
      </c>
      <c r="P16" s="10"/>
    </row>
    <row r="17" spans="1:16" s="118" customFormat="1" ht="12.75" x14ac:dyDescent="0.2">
      <c r="A17" s="13" t="s">
        <v>145</v>
      </c>
      <c r="B17" s="117">
        <f>IF($A17="","",'Situfin serie mensual'!JF16)</f>
        <v>0</v>
      </c>
      <c r="C17" s="117">
        <f>IF($A17="","",'Situfin serie mensual'!JG16)</f>
        <v>0</v>
      </c>
      <c r="D17" s="117">
        <f>IF($A17="","",'Situfin serie mensual'!JH16)</f>
        <v>0</v>
      </c>
      <c r="E17" s="117">
        <f>IF($A17="","",'Situfin serie mensual'!JI16)</f>
        <v>0</v>
      </c>
      <c r="F17" s="117">
        <f>IF($A17="","",'Situfin serie mensual'!JJ16)</f>
        <v>0</v>
      </c>
      <c r="G17" s="117">
        <f>IF($A17="","",'Situfin serie mensual'!JK16)</f>
        <v>0</v>
      </c>
      <c r="H17" s="117">
        <f>IF($A17="","",'Situfin serie mensual'!JL16)</f>
        <v>0</v>
      </c>
      <c r="I17" s="117">
        <f>IF($A17="","",'Situfin serie mensual'!JM16)</f>
        <v>0</v>
      </c>
      <c r="J17" s="117">
        <f>IF($A17="","",'Situfin serie mensual'!JN16)</f>
        <v>0</v>
      </c>
      <c r="K17" s="117">
        <f>IF($A17="","",'Situfin serie mensual'!JO16)</f>
        <v>0</v>
      </c>
      <c r="L17" s="117">
        <f>IF($A17="","",'Situfin serie mensual'!JP16)</f>
        <v>0</v>
      </c>
      <c r="M17" s="117">
        <f>IF($A17="","",'Situfin serie mensual'!JQ16)</f>
        <v>0</v>
      </c>
      <c r="N17" s="117">
        <f t="shared" si="0"/>
        <v>0</v>
      </c>
      <c r="P17" s="10"/>
    </row>
    <row r="18" spans="1:16" s="118" customFormat="1" ht="12.75" x14ac:dyDescent="0.2">
      <c r="A18" s="170" t="s">
        <v>181</v>
      </c>
      <c r="B18" s="117">
        <f>IF($A18="","",'Situfin serie mensual'!JF17)</f>
        <v>0</v>
      </c>
      <c r="C18" s="117">
        <f>IF($A18="","",'Situfin serie mensual'!JG17)</f>
        <v>0</v>
      </c>
      <c r="D18" s="117">
        <f>IF($A18="","",'Situfin serie mensual'!JH17)</f>
        <v>0</v>
      </c>
      <c r="E18" s="117">
        <f>IF($A18="","",'Situfin serie mensual'!JI17)</f>
        <v>0</v>
      </c>
      <c r="F18" s="117">
        <f>IF($A18="","",'Situfin serie mensual'!JJ17)</f>
        <v>0</v>
      </c>
      <c r="G18" s="117">
        <f>IF($A18="","",'Situfin serie mensual'!JK17)</f>
        <v>0</v>
      </c>
      <c r="H18" s="117">
        <f>IF($A18="","",'Situfin serie mensual'!JL17)</f>
        <v>0</v>
      </c>
      <c r="I18" s="117">
        <f>IF($A18="","",'Situfin serie mensual'!JM17)</f>
        <v>0</v>
      </c>
      <c r="J18" s="117">
        <f>IF($A18="","",'Situfin serie mensual'!JN17)</f>
        <v>0</v>
      </c>
      <c r="K18" s="117">
        <f>IF($A18="","",'Situfin serie mensual'!JO17)</f>
        <v>0</v>
      </c>
      <c r="L18" s="117">
        <f>IF($A18="","",'Situfin serie mensual'!JP17)</f>
        <v>0</v>
      </c>
      <c r="M18" s="117">
        <f>IF($A18="","",'Situfin serie mensual'!JQ17)</f>
        <v>0</v>
      </c>
      <c r="N18" s="117">
        <f t="shared" si="0"/>
        <v>0</v>
      </c>
      <c r="P18" s="10"/>
    </row>
    <row r="19" spans="1:16" s="118" customFormat="1" ht="12.75" x14ac:dyDescent="0.2">
      <c r="A19" s="170" t="s">
        <v>182</v>
      </c>
      <c r="B19" s="117">
        <f>IF($A19="","",'Situfin serie mensual'!JF18)</f>
        <v>0</v>
      </c>
      <c r="C19" s="117">
        <f>IF($A19="","",'Situfin serie mensual'!JG18)</f>
        <v>0</v>
      </c>
      <c r="D19" s="117">
        <f>IF($A19="","",'Situfin serie mensual'!JH18)</f>
        <v>0</v>
      </c>
      <c r="E19" s="117">
        <f>IF($A19="","",'Situfin serie mensual'!JI18)</f>
        <v>0</v>
      </c>
      <c r="F19" s="117">
        <f>IF($A19="","",'Situfin serie mensual'!JJ18)</f>
        <v>0</v>
      </c>
      <c r="G19" s="117">
        <f>IF($A19="","",'Situfin serie mensual'!JK18)</f>
        <v>0</v>
      </c>
      <c r="H19" s="117">
        <f>IF($A19="","",'Situfin serie mensual'!JL18)</f>
        <v>0</v>
      </c>
      <c r="I19" s="117">
        <f>IF($A19="","",'Situfin serie mensual'!JM18)</f>
        <v>0</v>
      </c>
      <c r="J19" s="117">
        <f>IF($A19="","",'Situfin serie mensual'!JN18)</f>
        <v>0</v>
      </c>
      <c r="K19" s="117">
        <f>IF($A19="","",'Situfin serie mensual'!JO18)</f>
        <v>0</v>
      </c>
      <c r="L19" s="117">
        <f>IF($A19="","",'Situfin serie mensual'!JP18)</f>
        <v>0</v>
      </c>
      <c r="M19" s="117">
        <f>IF($A19="","",'Situfin serie mensual'!JQ18)</f>
        <v>0</v>
      </c>
      <c r="N19" s="117">
        <f t="shared" si="0"/>
        <v>0</v>
      </c>
      <c r="P19" s="10"/>
    </row>
    <row r="20" spans="1:16" s="118" customFormat="1" ht="12.75" x14ac:dyDescent="0.2">
      <c r="A20" s="13" t="s">
        <v>146</v>
      </c>
      <c r="B20" s="117">
        <f>IF($A20="","",'Situfin serie mensual'!JF19)</f>
        <v>0</v>
      </c>
      <c r="C20" s="117">
        <f>IF($A20="","",'Situfin serie mensual'!JG19)</f>
        <v>0</v>
      </c>
      <c r="D20" s="117">
        <f>IF($A20="","",'Situfin serie mensual'!JH19)</f>
        <v>0</v>
      </c>
      <c r="E20" s="117">
        <f>IF($A20="","",'Situfin serie mensual'!JI19)</f>
        <v>0</v>
      </c>
      <c r="F20" s="117">
        <f>IF($A20="","",'Situfin serie mensual'!JJ19)</f>
        <v>0</v>
      </c>
      <c r="G20" s="117">
        <f>IF($A20="","",'Situfin serie mensual'!JK19)</f>
        <v>0</v>
      </c>
      <c r="H20" s="117">
        <f>IF($A20="","",'Situfin serie mensual'!JL19)</f>
        <v>0</v>
      </c>
      <c r="I20" s="117">
        <f>IF($A20="","",'Situfin serie mensual'!JM19)</f>
        <v>0</v>
      </c>
      <c r="J20" s="117">
        <f>IF($A20="","",'Situfin serie mensual'!JN19)</f>
        <v>0</v>
      </c>
      <c r="K20" s="117">
        <f>IF($A20="","",'Situfin serie mensual'!JO19)</f>
        <v>0</v>
      </c>
      <c r="L20" s="117">
        <f>IF($A20="","",'Situfin serie mensual'!JP19)</f>
        <v>0</v>
      </c>
      <c r="M20" s="117">
        <f>IF($A20="","",'Situfin serie mensual'!JQ19)</f>
        <v>0</v>
      </c>
      <c r="N20" s="117">
        <f t="shared" si="0"/>
        <v>0</v>
      </c>
      <c r="P20" s="10"/>
    </row>
    <row r="21" spans="1:16" s="118" customFormat="1" ht="12.75" x14ac:dyDescent="0.2">
      <c r="A21" s="170" t="s">
        <v>181</v>
      </c>
      <c r="B21" s="117">
        <f>IF($A21="","",'Situfin serie mensual'!JF20)</f>
        <v>0</v>
      </c>
      <c r="C21" s="117">
        <f>IF($A21="","",'Situfin serie mensual'!JG20)</f>
        <v>0</v>
      </c>
      <c r="D21" s="117">
        <f>IF($A21="","",'Situfin serie mensual'!JH20)</f>
        <v>0</v>
      </c>
      <c r="E21" s="117">
        <f>IF($A21="","",'Situfin serie mensual'!JI20)</f>
        <v>0</v>
      </c>
      <c r="F21" s="117">
        <f>IF($A21="","",'Situfin serie mensual'!JJ20)</f>
        <v>0</v>
      </c>
      <c r="G21" s="117">
        <f>IF($A21="","",'Situfin serie mensual'!JK20)</f>
        <v>0</v>
      </c>
      <c r="H21" s="117">
        <f>IF($A21="","",'Situfin serie mensual'!JL20)</f>
        <v>0</v>
      </c>
      <c r="I21" s="117">
        <f>IF($A21="","",'Situfin serie mensual'!JM20)</f>
        <v>0</v>
      </c>
      <c r="J21" s="117">
        <f>IF($A21="","",'Situfin serie mensual'!JN20)</f>
        <v>0</v>
      </c>
      <c r="K21" s="117">
        <f>IF($A21="","",'Situfin serie mensual'!JO20)</f>
        <v>0</v>
      </c>
      <c r="L21" s="117">
        <f>IF($A21="","",'Situfin serie mensual'!JP20)</f>
        <v>0</v>
      </c>
      <c r="M21" s="117">
        <f>IF($A21="","",'Situfin serie mensual'!JQ20)</f>
        <v>0</v>
      </c>
      <c r="N21" s="117">
        <f t="shared" si="0"/>
        <v>0</v>
      </c>
      <c r="P21" s="10"/>
    </row>
    <row r="22" spans="1:16" s="118" customFormat="1" ht="12.75" x14ac:dyDescent="0.2">
      <c r="A22" s="170" t="s">
        <v>182</v>
      </c>
      <c r="B22" s="117">
        <f>IF($A22="","",'Situfin serie mensual'!JF21)</f>
        <v>0</v>
      </c>
      <c r="C22" s="117">
        <f>IF($A22="","",'Situfin serie mensual'!JG21)</f>
        <v>0</v>
      </c>
      <c r="D22" s="117">
        <f>IF($A22="","",'Situfin serie mensual'!JH21)</f>
        <v>0</v>
      </c>
      <c r="E22" s="117">
        <f>IF($A22="","",'Situfin serie mensual'!JI21)</f>
        <v>0</v>
      </c>
      <c r="F22" s="117">
        <f>IF($A22="","",'Situfin serie mensual'!JJ21)</f>
        <v>0</v>
      </c>
      <c r="G22" s="117">
        <f>IF($A22="","",'Situfin serie mensual'!JK21)</f>
        <v>0</v>
      </c>
      <c r="H22" s="117">
        <f>IF($A22="","",'Situfin serie mensual'!JL21)</f>
        <v>0</v>
      </c>
      <c r="I22" s="117">
        <f>IF($A22="","",'Situfin serie mensual'!JM21)</f>
        <v>0</v>
      </c>
      <c r="J22" s="117">
        <f>IF($A22="","",'Situfin serie mensual'!JN21)</f>
        <v>0</v>
      </c>
      <c r="K22" s="117">
        <f>IF($A22="","",'Situfin serie mensual'!JO21)</f>
        <v>0</v>
      </c>
      <c r="L22" s="117">
        <f>IF($A22="","",'Situfin serie mensual'!JP21)</f>
        <v>0</v>
      </c>
      <c r="M22" s="117">
        <f>IF($A22="","",'Situfin serie mensual'!JQ21)</f>
        <v>0</v>
      </c>
      <c r="N22" s="117">
        <f t="shared" si="0"/>
        <v>0</v>
      </c>
      <c r="P22" s="10"/>
    </row>
    <row r="23" spans="1:16" s="118" customFormat="1" ht="12.75" x14ac:dyDescent="0.2">
      <c r="A23" s="13" t="s">
        <v>147</v>
      </c>
      <c r="B23" s="117">
        <f>IF($A23="","",'Situfin serie mensual'!JF22)</f>
        <v>114.83411441599999</v>
      </c>
      <c r="C23" s="117">
        <f>IF($A23="","",'Situfin serie mensual'!JG22)</f>
        <v>0</v>
      </c>
      <c r="D23" s="117">
        <f>IF($A23="","",'Situfin serie mensual'!JH22)</f>
        <v>0</v>
      </c>
      <c r="E23" s="117">
        <f>IF($A23="","",'Situfin serie mensual'!JI22)</f>
        <v>0</v>
      </c>
      <c r="F23" s="117">
        <f>IF($A23="","",'Situfin serie mensual'!JJ22)</f>
        <v>0</v>
      </c>
      <c r="G23" s="117">
        <f>IF($A23="","",'Situfin serie mensual'!JK22)</f>
        <v>0</v>
      </c>
      <c r="H23" s="117">
        <f>IF($A23="","",'Situfin serie mensual'!JL22)</f>
        <v>0</v>
      </c>
      <c r="I23" s="117">
        <f>IF($A23="","",'Situfin serie mensual'!JM22)</f>
        <v>0</v>
      </c>
      <c r="J23" s="117">
        <f>IF($A23="","",'Situfin serie mensual'!JN22)</f>
        <v>0</v>
      </c>
      <c r="K23" s="117">
        <f>IF($A23="","",'Situfin serie mensual'!JO22)</f>
        <v>0</v>
      </c>
      <c r="L23" s="117">
        <f>IF($A23="","",'Situfin serie mensual'!JP22)</f>
        <v>0</v>
      </c>
      <c r="M23" s="117">
        <f>IF($A23="","",'Situfin serie mensual'!JQ22)</f>
        <v>0</v>
      </c>
      <c r="N23" s="117">
        <f t="shared" si="0"/>
        <v>114.83411441599999</v>
      </c>
      <c r="P23" s="10"/>
    </row>
    <row r="24" spans="1:16" s="118" customFormat="1" ht="12.75" x14ac:dyDescent="0.2">
      <c r="A24" s="170" t="s">
        <v>181</v>
      </c>
      <c r="B24" s="117">
        <f>IF($A24="","",'Situfin serie mensual'!JF23)</f>
        <v>114.83411441599999</v>
      </c>
      <c r="C24" s="117">
        <f>IF($A24="","",'Situfin serie mensual'!JG23)</f>
        <v>0</v>
      </c>
      <c r="D24" s="117">
        <f>IF($A24="","",'Situfin serie mensual'!JH23)</f>
        <v>0</v>
      </c>
      <c r="E24" s="117">
        <f>IF($A24="","",'Situfin serie mensual'!JI23)</f>
        <v>0</v>
      </c>
      <c r="F24" s="117">
        <f>IF($A24="","",'Situfin serie mensual'!JJ23)</f>
        <v>0</v>
      </c>
      <c r="G24" s="117">
        <f>IF($A24="","",'Situfin serie mensual'!JK23)</f>
        <v>0</v>
      </c>
      <c r="H24" s="117">
        <f>IF($A24="","",'Situfin serie mensual'!JL23)</f>
        <v>0</v>
      </c>
      <c r="I24" s="117">
        <f>IF($A24="","",'Situfin serie mensual'!JM23)</f>
        <v>0</v>
      </c>
      <c r="J24" s="117">
        <f>IF($A24="","",'Situfin serie mensual'!JN23)</f>
        <v>0</v>
      </c>
      <c r="K24" s="117">
        <f>IF($A24="","",'Situfin serie mensual'!JO23)</f>
        <v>0</v>
      </c>
      <c r="L24" s="117">
        <f>IF($A24="","",'Situfin serie mensual'!JP23)</f>
        <v>0</v>
      </c>
      <c r="M24" s="117">
        <f>IF($A24="","",'Situfin serie mensual'!JQ23)</f>
        <v>0</v>
      </c>
      <c r="N24" s="117">
        <f t="shared" si="0"/>
        <v>114.83411441599999</v>
      </c>
      <c r="P24" s="10"/>
    </row>
    <row r="25" spans="1:16" s="118" customFormat="1" ht="12.75" x14ac:dyDescent="0.2">
      <c r="A25" s="170" t="s">
        <v>182</v>
      </c>
      <c r="B25" s="117">
        <f>IF($A25="","",'Situfin serie mensual'!JF24)</f>
        <v>0</v>
      </c>
      <c r="C25" s="117">
        <f>IF($A25="","",'Situfin serie mensual'!JG24)</f>
        <v>0</v>
      </c>
      <c r="D25" s="117">
        <f>IF($A25="","",'Situfin serie mensual'!JH24)</f>
        <v>0</v>
      </c>
      <c r="E25" s="117">
        <f>IF($A25="","",'Situfin serie mensual'!JI24)</f>
        <v>0</v>
      </c>
      <c r="F25" s="117">
        <f>IF($A25="","",'Situfin serie mensual'!JJ24)</f>
        <v>0</v>
      </c>
      <c r="G25" s="117">
        <f>IF($A25="","",'Situfin serie mensual'!JK24)</f>
        <v>0</v>
      </c>
      <c r="H25" s="117">
        <f>IF($A25="","",'Situfin serie mensual'!JL24)</f>
        <v>0</v>
      </c>
      <c r="I25" s="117">
        <f>IF($A25="","",'Situfin serie mensual'!JM24)</f>
        <v>0</v>
      </c>
      <c r="J25" s="117">
        <f>IF($A25="","",'Situfin serie mensual'!JN24)</f>
        <v>0</v>
      </c>
      <c r="K25" s="117">
        <f>IF($A25="","",'Situfin serie mensual'!JO24)</f>
        <v>0</v>
      </c>
      <c r="L25" s="117">
        <f>IF($A25="","",'Situfin serie mensual'!JP24)</f>
        <v>0</v>
      </c>
      <c r="M25" s="117">
        <f>IF($A25="","",'Situfin serie mensual'!JQ24)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mensual'!JF25)</f>
        <v>569.559748474</v>
      </c>
      <c r="C26" s="115">
        <f>IF($A26="","",'Situfin serie mensual'!JG25)</f>
        <v>0</v>
      </c>
      <c r="D26" s="115">
        <f>IF($A26="","",'Situfin serie mensual'!JH25)</f>
        <v>0</v>
      </c>
      <c r="E26" s="115">
        <f>IF($A26="","",'Situfin serie mensual'!JI25)</f>
        <v>0</v>
      </c>
      <c r="F26" s="115">
        <f>IF($A26="","",'Situfin serie mensual'!JJ25)</f>
        <v>0</v>
      </c>
      <c r="G26" s="115">
        <f>IF($A26="","",'Situfin serie mensual'!JK25)</f>
        <v>0</v>
      </c>
      <c r="H26" s="115">
        <f>IF($A26="","",'Situfin serie mensual'!JL25)</f>
        <v>0</v>
      </c>
      <c r="I26" s="115">
        <f>IF($A26="","",'Situfin serie mensual'!JM25)</f>
        <v>0</v>
      </c>
      <c r="J26" s="115">
        <f>IF($A26="","",'Situfin serie mensual'!JN25)</f>
        <v>0</v>
      </c>
      <c r="K26" s="115">
        <f>IF($A26="","",'Situfin serie mensual'!JO25)</f>
        <v>0</v>
      </c>
      <c r="L26" s="115">
        <f>IF($A26="","",'Situfin serie mensual'!JP25)</f>
        <v>0</v>
      </c>
      <c r="M26" s="115">
        <f>IF($A26="","",'Situfin serie mensual'!JQ25)</f>
        <v>0</v>
      </c>
      <c r="N26" s="115">
        <f t="shared" si="0"/>
        <v>569.559748474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mensual'!JF26)</f>
        <v>412.04930942799996</v>
      </c>
      <c r="C27" s="117">
        <f>IF($A27="","",'Situfin serie mensual'!JG26)</f>
        <v>0</v>
      </c>
      <c r="D27" s="117">
        <f>IF($A27="","",'Situfin serie mensual'!JH26)</f>
        <v>0</v>
      </c>
      <c r="E27" s="117">
        <f>IF($A27="","",'Situfin serie mensual'!JI26)</f>
        <v>0</v>
      </c>
      <c r="F27" s="117">
        <f>IF($A27="","",'Situfin serie mensual'!JJ26)</f>
        <v>0</v>
      </c>
      <c r="G27" s="117">
        <f>IF($A27="","",'Situfin serie mensual'!JK26)</f>
        <v>0</v>
      </c>
      <c r="H27" s="117">
        <f>IF($A27="","",'Situfin serie mensual'!JL26)</f>
        <v>0</v>
      </c>
      <c r="I27" s="117">
        <f>IF($A27="","",'Situfin serie mensual'!JM26)</f>
        <v>0</v>
      </c>
      <c r="J27" s="117">
        <f>IF($A27="","",'Situfin serie mensual'!JN26)</f>
        <v>0</v>
      </c>
      <c r="K27" s="117">
        <f>IF($A27="","",'Situfin serie mensual'!JO26)</f>
        <v>0</v>
      </c>
      <c r="L27" s="117">
        <f>IF($A27="","",'Situfin serie mensual'!JP26)</f>
        <v>0</v>
      </c>
      <c r="M27" s="117">
        <f>IF($A27="","",'Situfin serie mensual'!JQ26)</f>
        <v>0</v>
      </c>
      <c r="N27" s="117">
        <f t="shared" si="0"/>
        <v>412.04930942799996</v>
      </c>
      <c r="O27" s="10"/>
      <c r="P27" s="10"/>
    </row>
    <row r="28" spans="1:16" s="118" customFormat="1" ht="12.75" x14ac:dyDescent="0.2">
      <c r="A28" s="170" t="s">
        <v>178</v>
      </c>
      <c r="B28" s="117">
        <f>IF($A28="","",'Situfin serie mensual'!JF27)</f>
        <v>333.22392115199995</v>
      </c>
      <c r="C28" s="117">
        <f>IF($A28="","",'Situfin serie mensual'!JG27)</f>
        <v>0</v>
      </c>
      <c r="D28" s="117">
        <f>IF($A28="","",'Situfin serie mensual'!JH27)</f>
        <v>0</v>
      </c>
      <c r="E28" s="117">
        <f>IF($A28="","",'Situfin serie mensual'!JI27)</f>
        <v>0</v>
      </c>
      <c r="F28" s="117">
        <f>IF($A28="","",'Situfin serie mensual'!JJ27)</f>
        <v>0</v>
      </c>
      <c r="G28" s="117">
        <f>IF($A28="","",'Situfin serie mensual'!JK27)</f>
        <v>0</v>
      </c>
      <c r="H28" s="117">
        <f>IF($A28="","",'Situfin serie mensual'!JL27)</f>
        <v>0</v>
      </c>
      <c r="I28" s="117">
        <f>IF($A28="","",'Situfin serie mensual'!JM27)</f>
        <v>0</v>
      </c>
      <c r="J28" s="117">
        <f>IF($A28="","",'Situfin serie mensual'!JN27)</f>
        <v>0</v>
      </c>
      <c r="K28" s="117">
        <f>IF($A28="","",'Situfin serie mensual'!JO27)</f>
        <v>0</v>
      </c>
      <c r="L28" s="117">
        <f>IF($A28="","",'Situfin serie mensual'!JP27)</f>
        <v>0</v>
      </c>
      <c r="M28" s="117">
        <f>IF($A28="","",'Situfin serie mensual'!JQ27)</f>
        <v>0</v>
      </c>
      <c r="N28" s="117">
        <f t="shared" si="0"/>
        <v>333.22392115199995</v>
      </c>
      <c r="O28" s="10"/>
      <c r="P28" s="10"/>
    </row>
    <row r="29" spans="1:16" s="118" customFormat="1" ht="12.75" x14ac:dyDescent="0.2">
      <c r="A29" s="170" t="s">
        <v>179</v>
      </c>
      <c r="B29" s="117">
        <f>IF($A29="","",'Situfin serie mensual'!JF28)</f>
        <v>78.825388275999984</v>
      </c>
      <c r="C29" s="117">
        <f>IF($A29="","",'Situfin serie mensual'!JG28)</f>
        <v>0</v>
      </c>
      <c r="D29" s="117">
        <f>IF($A29="","",'Situfin serie mensual'!JH28)</f>
        <v>0</v>
      </c>
      <c r="E29" s="117">
        <f>IF($A29="","",'Situfin serie mensual'!JI28)</f>
        <v>0</v>
      </c>
      <c r="F29" s="117">
        <f>IF($A29="","",'Situfin serie mensual'!JJ28)</f>
        <v>0</v>
      </c>
      <c r="G29" s="117">
        <f>IF($A29="","",'Situfin serie mensual'!JK28)</f>
        <v>0</v>
      </c>
      <c r="H29" s="117">
        <f>IF($A29="","",'Situfin serie mensual'!JL28)</f>
        <v>0</v>
      </c>
      <c r="I29" s="117">
        <f>IF($A29="","",'Situfin serie mensual'!JM28)</f>
        <v>0</v>
      </c>
      <c r="J29" s="117">
        <f>IF($A29="","",'Situfin serie mensual'!JN28)</f>
        <v>0</v>
      </c>
      <c r="K29" s="117">
        <f>IF($A29="","",'Situfin serie mensual'!JO28)</f>
        <v>0</v>
      </c>
      <c r="L29" s="117">
        <f>IF($A29="","",'Situfin serie mensual'!JP28)</f>
        <v>0</v>
      </c>
      <c r="M29" s="117">
        <f>IF($A29="","",'Situfin serie mensual'!JQ28)</f>
        <v>0</v>
      </c>
      <c r="N29" s="117">
        <f t="shared" si="0"/>
        <v>78.825388275999984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mensual'!JF29)</f>
        <v>142.485421691</v>
      </c>
      <c r="C30" s="117">
        <f>IF($A30="","",'Situfin serie mensual'!JG29)</f>
        <v>0</v>
      </c>
      <c r="D30" s="117">
        <f>IF($A30="","",'Situfin serie mensual'!JH29)</f>
        <v>0</v>
      </c>
      <c r="E30" s="117">
        <f>IF($A30="","",'Situfin serie mensual'!JI29)</f>
        <v>0</v>
      </c>
      <c r="F30" s="117">
        <f>IF($A30="","",'Situfin serie mensual'!JJ29)</f>
        <v>0</v>
      </c>
      <c r="G30" s="117">
        <f>IF($A30="","",'Situfin serie mensual'!JK29)</f>
        <v>0</v>
      </c>
      <c r="H30" s="117">
        <f>IF($A30="","",'Situfin serie mensual'!JL29)</f>
        <v>0</v>
      </c>
      <c r="I30" s="117">
        <f>IF($A30="","",'Situfin serie mensual'!JM29)</f>
        <v>0</v>
      </c>
      <c r="J30" s="117">
        <f>IF($A30="","",'Situfin serie mensual'!JN29)</f>
        <v>0</v>
      </c>
      <c r="K30" s="117">
        <f>IF($A30="","",'Situfin serie mensual'!JO29)</f>
        <v>0</v>
      </c>
      <c r="L30" s="117">
        <f>IF($A30="","",'Situfin serie mensual'!JP29)</f>
        <v>0</v>
      </c>
      <c r="M30" s="117">
        <f>IF($A30="","",'Situfin serie mensual'!JQ29)</f>
        <v>0</v>
      </c>
      <c r="N30" s="117">
        <f t="shared" si="0"/>
        <v>142.485421691</v>
      </c>
      <c r="O30" s="10"/>
      <c r="P30" s="10"/>
    </row>
    <row r="31" spans="1:16" s="118" customFormat="1" ht="12.75" x14ac:dyDescent="0.2">
      <c r="A31" s="170" t="s">
        <v>180</v>
      </c>
      <c r="B31" s="117">
        <f>IF($A31="","",'Situfin serie mensual'!JF30)</f>
        <v>0</v>
      </c>
      <c r="C31" s="117">
        <f>IF($A31="","",'Situfin serie mensual'!JG30)</f>
        <v>0</v>
      </c>
      <c r="D31" s="117">
        <f>IF($A31="","",'Situfin serie mensual'!JH30)</f>
        <v>0</v>
      </c>
      <c r="E31" s="117">
        <f>IF($A31="","",'Situfin serie mensual'!JI30)</f>
        <v>0</v>
      </c>
      <c r="F31" s="117">
        <f>IF($A31="","",'Situfin serie mensual'!JJ30)</f>
        <v>0</v>
      </c>
      <c r="G31" s="117">
        <f>IF($A31="","",'Situfin serie mensual'!JK30)</f>
        <v>0</v>
      </c>
      <c r="H31" s="117">
        <f>IF($A31="","",'Situfin serie mensual'!JL30)</f>
        <v>0</v>
      </c>
      <c r="I31" s="117">
        <f>IF($A31="","",'Situfin serie mensual'!JM30)</f>
        <v>0</v>
      </c>
      <c r="J31" s="117">
        <f>IF($A31="","",'Situfin serie mensual'!JN30)</f>
        <v>0</v>
      </c>
      <c r="K31" s="117">
        <f>IF($A31="","",'Situfin serie mensual'!JO30)</f>
        <v>0</v>
      </c>
      <c r="L31" s="117">
        <f>IF($A31="","",'Situfin serie mensual'!JP30)</f>
        <v>0</v>
      </c>
      <c r="M31" s="117">
        <f>IF($A31="","",'Situfin serie mensual'!JQ30)</f>
        <v>0</v>
      </c>
      <c r="N31" s="117">
        <f t="shared" si="0"/>
        <v>0</v>
      </c>
      <c r="O31" s="10"/>
      <c r="P31" s="10"/>
    </row>
    <row r="32" spans="1:16" s="118" customFormat="1" ht="12.75" x14ac:dyDescent="0.2">
      <c r="A32" s="170" t="s">
        <v>23</v>
      </c>
      <c r="B32" s="117">
        <f>IF($A32="","",'Situfin serie mensual'!JF31)</f>
        <v>142.485421691</v>
      </c>
      <c r="C32" s="117">
        <f>IF($A32="","",'Situfin serie mensual'!JG31)</f>
        <v>0</v>
      </c>
      <c r="D32" s="117">
        <f>IF($A32="","",'Situfin serie mensual'!JH31)</f>
        <v>0</v>
      </c>
      <c r="E32" s="117">
        <f>IF($A32="","",'Situfin serie mensual'!JI31)</f>
        <v>0</v>
      </c>
      <c r="F32" s="117">
        <f>IF($A32="","",'Situfin serie mensual'!JJ31)</f>
        <v>0</v>
      </c>
      <c r="G32" s="117">
        <f>IF($A32="","",'Situfin serie mensual'!JK31)</f>
        <v>0</v>
      </c>
      <c r="H32" s="117">
        <f>IF($A32="","",'Situfin serie mensual'!JL31)</f>
        <v>0</v>
      </c>
      <c r="I32" s="117">
        <f>IF($A32="","",'Situfin serie mensual'!JM31)</f>
        <v>0</v>
      </c>
      <c r="J32" s="117">
        <f>IF($A32="","",'Situfin serie mensual'!JN31)</f>
        <v>0</v>
      </c>
      <c r="K32" s="117">
        <f>IF($A32="","",'Situfin serie mensual'!JO31)</f>
        <v>0</v>
      </c>
      <c r="L32" s="117">
        <f>IF($A32="","",'Situfin serie mensual'!JP31)</f>
        <v>0</v>
      </c>
      <c r="M32" s="117">
        <f>IF($A32="","",'Situfin serie mensual'!JQ31)</f>
        <v>0</v>
      </c>
      <c r="N32" s="117">
        <f t="shared" si="0"/>
        <v>142.485421691</v>
      </c>
      <c r="O32" s="10"/>
      <c r="P32" s="10"/>
    </row>
    <row r="33" spans="1:18" s="118" customFormat="1" ht="12.75" x14ac:dyDescent="0.2">
      <c r="A33" s="171" t="s">
        <v>17</v>
      </c>
      <c r="B33" s="117">
        <f>IF($A33="","",'Situfin serie mensual'!JF32)</f>
        <v>15.025017355000001</v>
      </c>
      <c r="C33" s="117">
        <f>IF($A33="","",'Situfin serie mensual'!JG32)</f>
        <v>0</v>
      </c>
      <c r="D33" s="117">
        <f>IF($A33="","",'Situfin serie mensual'!JH32)</f>
        <v>0</v>
      </c>
      <c r="E33" s="117">
        <f>IF($A33="","",'Situfin serie mensual'!JI32)</f>
        <v>0</v>
      </c>
      <c r="F33" s="117">
        <f>IF($A33="","",'Situfin serie mensual'!JJ32)</f>
        <v>0</v>
      </c>
      <c r="G33" s="117">
        <f>IF($A33="","",'Situfin serie mensual'!JK32)</f>
        <v>0</v>
      </c>
      <c r="H33" s="117">
        <f>IF($A33="","",'Situfin serie mensual'!JL32)</f>
        <v>0</v>
      </c>
      <c r="I33" s="117">
        <f>IF($A33="","",'Situfin serie mensual'!JM32)</f>
        <v>0</v>
      </c>
      <c r="J33" s="117">
        <f>IF($A33="","",'Situfin serie mensual'!JN32)</f>
        <v>0</v>
      </c>
      <c r="K33" s="117">
        <f>IF($A33="","",'Situfin serie mensual'!JO32)</f>
        <v>0</v>
      </c>
      <c r="L33" s="117">
        <f>IF($A33="","",'Situfin serie mensual'!JP32)</f>
        <v>0</v>
      </c>
      <c r="M33" s="117">
        <f>IF($A33="","",'Situfin serie mensual'!JQ32)</f>
        <v>0</v>
      </c>
      <c r="N33" s="117">
        <f t="shared" si="0"/>
        <v>15.025017355000001</v>
      </c>
      <c r="O33" s="10"/>
      <c r="P33" s="10"/>
    </row>
    <row r="34" spans="1:18" s="118" customFormat="1" ht="12.75" x14ac:dyDescent="0.2">
      <c r="A34" s="13"/>
      <c r="B34" s="117" t="str">
        <f>IF($A34="","",'Situfin serie mensual'!JF33)</f>
        <v/>
      </c>
      <c r="C34" s="117" t="str">
        <f>IF($A34="","",'Situfin serie mensual'!JG33)</f>
        <v/>
      </c>
      <c r="D34" s="117" t="str">
        <f>IF($A34="","",'Situfin serie mensual'!JH33)</f>
        <v/>
      </c>
      <c r="E34" s="117" t="str">
        <f>IF($A34="","",'Situfin serie mensual'!JI33)</f>
        <v/>
      </c>
      <c r="F34" s="117" t="str">
        <f>IF($A34="","",'Situfin serie mensual'!JJ33)</f>
        <v/>
      </c>
      <c r="G34" s="117" t="str">
        <f>IF($A34="","",'Situfin serie mensual'!JK33)</f>
        <v/>
      </c>
      <c r="H34" s="117" t="str">
        <f>IF($A34="","",'Situfin serie mensual'!JL33)</f>
        <v/>
      </c>
      <c r="I34" s="117" t="str">
        <f>IF($A34="","",'Situfin serie mensual'!JM33)</f>
        <v/>
      </c>
      <c r="J34" s="117" t="str">
        <f>IF($A34="","",'Situfin serie mensual'!JN33)</f>
        <v/>
      </c>
      <c r="K34" s="117" t="str">
        <f>IF($A34="","",'Situfin serie mensual'!JO33)</f>
        <v/>
      </c>
      <c r="L34" s="117" t="str">
        <f>IF($A34="","",'Situfin serie mensual'!JP33)</f>
        <v/>
      </c>
      <c r="M34" s="117" t="str">
        <f>IF($A34="","",'Situfin serie mensual'!JQ33)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mensual'!JF34)</f>
        <v>3974.1754129680007</v>
      </c>
      <c r="C35" s="121">
        <f>IF($A35="","",'Situfin serie mensual'!JG34)</f>
        <v>0</v>
      </c>
      <c r="D35" s="121">
        <f>IF($A35="","",'Situfin serie mensual'!JH34)</f>
        <v>0</v>
      </c>
      <c r="E35" s="121">
        <f>IF($A35="","",'Situfin serie mensual'!JI34)</f>
        <v>0</v>
      </c>
      <c r="F35" s="121">
        <f>IF($A35="","",'Situfin serie mensual'!JJ34)</f>
        <v>0</v>
      </c>
      <c r="G35" s="121">
        <f>IF($A35="","",'Situfin serie mensual'!JK34)</f>
        <v>0</v>
      </c>
      <c r="H35" s="121">
        <f>IF($A35="","",'Situfin serie mensual'!JL34)</f>
        <v>0</v>
      </c>
      <c r="I35" s="121">
        <f>IF($A35="","",'Situfin serie mensual'!JM34)</f>
        <v>0</v>
      </c>
      <c r="J35" s="121">
        <f>IF($A35="","",'Situfin serie mensual'!JN34)</f>
        <v>0</v>
      </c>
      <c r="K35" s="121">
        <f>IF($A35="","",'Situfin serie mensual'!JO34)</f>
        <v>0</v>
      </c>
      <c r="L35" s="121">
        <f>IF($A35="","",'Situfin serie mensual'!JP34)</f>
        <v>0</v>
      </c>
      <c r="M35" s="121">
        <f>IF($A35="","",'Situfin serie mensual'!JQ34)</f>
        <v>0</v>
      </c>
      <c r="N35" s="121">
        <f t="shared" ref="N35:N70" si="1">+SUM(B35:M35)</f>
        <v>3974.1754129680007</v>
      </c>
    </row>
    <row r="36" spans="1:18" s="118" customFormat="1" ht="12.75" x14ac:dyDescent="0.2">
      <c r="A36" s="122" t="s">
        <v>25</v>
      </c>
      <c r="B36" s="115">
        <f>IF($A36="","",'Situfin serie mensual'!JF35)</f>
        <v>1720.3071413900002</v>
      </c>
      <c r="C36" s="115">
        <f>IF($A36="","",'Situfin serie mensual'!JG35)</f>
        <v>0</v>
      </c>
      <c r="D36" s="115">
        <f>IF($A36="","",'Situfin serie mensual'!JH35)</f>
        <v>0</v>
      </c>
      <c r="E36" s="115">
        <f>IF($A36="","",'Situfin serie mensual'!JI35)</f>
        <v>0</v>
      </c>
      <c r="F36" s="115">
        <f>IF($A36="","",'Situfin serie mensual'!JJ35)</f>
        <v>0</v>
      </c>
      <c r="G36" s="115">
        <f>IF($A36="","",'Situfin serie mensual'!JK35)</f>
        <v>0</v>
      </c>
      <c r="H36" s="115">
        <f>IF($A36="","",'Situfin serie mensual'!JL35)</f>
        <v>0</v>
      </c>
      <c r="I36" s="115">
        <f>IF($A36="","",'Situfin serie mensual'!JM35)</f>
        <v>0</v>
      </c>
      <c r="J36" s="115">
        <f>IF($A36="","",'Situfin serie mensual'!JN35)</f>
        <v>0</v>
      </c>
      <c r="K36" s="115">
        <f>IF($A36="","",'Situfin serie mensual'!JO35)</f>
        <v>0</v>
      </c>
      <c r="L36" s="115">
        <f>IF($A36="","",'Situfin serie mensual'!JP35)</f>
        <v>0</v>
      </c>
      <c r="M36" s="115">
        <f>IF($A36="","",'Situfin serie mensual'!JQ35)</f>
        <v>0</v>
      </c>
      <c r="N36" s="123">
        <f t="shared" si="1"/>
        <v>1720.3071413900002</v>
      </c>
      <c r="O36" s="10"/>
      <c r="P36" s="10"/>
    </row>
    <row r="37" spans="1:18" s="118" customFormat="1" ht="12.75" x14ac:dyDescent="0.2">
      <c r="A37" s="154" t="s">
        <v>26</v>
      </c>
      <c r="B37" s="115">
        <f>IF($A37="","",'Situfin serie mensual'!JF36)</f>
        <v>461.12687287</v>
      </c>
      <c r="C37" s="115">
        <f>IF($A37="","",'Situfin serie mensual'!JG36)</f>
        <v>0</v>
      </c>
      <c r="D37" s="115">
        <f>IF($A37="","",'Situfin serie mensual'!JH36)</f>
        <v>0</v>
      </c>
      <c r="E37" s="115">
        <f>IF($A37="","",'Situfin serie mensual'!JI36)</f>
        <v>0</v>
      </c>
      <c r="F37" s="115">
        <f>IF($A37="","",'Situfin serie mensual'!JJ36)</f>
        <v>0</v>
      </c>
      <c r="G37" s="115">
        <f>IF($A37="","",'Situfin serie mensual'!JK36)</f>
        <v>0</v>
      </c>
      <c r="H37" s="115">
        <f>IF($A37="","",'Situfin serie mensual'!JL36)</f>
        <v>0</v>
      </c>
      <c r="I37" s="115">
        <f>IF($A37="","",'Situfin serie mensual'!JM36)</f>
        <v>0</v>
      </c>
      <c r="J37" s="115">
        <f>IF($A37="","",'Situfin serie mensual'!JN36)</f>
        <v>0</v>
      </c>
      <c r="K37" s="115">
        <f>IF($A37="","",'Situfin serie mensual'!JO36)</f>
        <v>0</v>
      </c>
      <c r="L37" s="115">
        <f>IF($A37="","",'Situfin serie mensual'!JP36)</f>
        <v>0</v>
      </c>
      <c r="M37" s="115">
        <f>IF($A37="","",'Situfin serie mensual'!JQ36)</f>
        <v>0</v>
      </c>
      <c r="N37" s="115">
        <f t="shared" si="1"/>
        <v>461.12687287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mensual'!JF37)</f>
        <v>102.036767252</v>
      </c>
      <c r="C38" s="117">
        <f>IF($A38="","",'Situfin serie mensual'!JG37)</f>
        <v>0</v>
      </c>
      <c r="D38" s="117">
        <f>IF($A38="","",'Situfin serie mensual'!JH37)</f>
        <v>0</v>
      </c>
      <c r="E38" s="117">
        <f>IF($A38="","",'Situfin serie mensual'!JI37)</f>
        <v>0</v>
      </c>
      <c r="F38" s="117">
        <f>IF($A38="","",'Situfin serie mensual'!JJ37)</f>
        <v>0</v>
      </c>
      <c r="G38" s="117">
        <f>IF($A38="","",'Situfin serie mensual'!JK37)</f>
        <v>0</v>
      </c>
      <c r="H38" s="117">
        <f>IF($A38="","",'Situfin serie mensual'!JL37)</f>
        <v>0</v>
      </c>
      <c r="I38" s="117">
        <f>IF($A38="","",'Situfin serie mensual'!JM37)</f>
        <v>0</v>
      </c>
      <c r="J38" s="117">
        <f>IF($A38="","",'Situfin serie mensual'!JN37)</f>
        <v>0</v>
      </c>
      <c r="K38" s="117">
        <f>IF($A38="","",'Situfin serie mensual'!JO37)</f>
        <v>0</v>
      </c>
      <c r="L38" s="117">
        <f>IF($A38="","",'Situfin serie mensual'!JP37)</f>
        <v>0</v>
      </c>
      <c r="M38" s="117">
        <f>IF($A38="","",'Situfin serie mensual'!JQ37)</f>
        <v>0</v>
      </c>
      <c r="N38" s="117">
        <f t="shared" si="1"/>
        <v>102.036767252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mensual'!JF38)</f>
        <v>357.46666342100002</v>
      </c>
      <c r="C39" s="117">
        <f>IF($A39="","",'Situfin serie mensual'!JG38)</f>
        <v>0</v>
      </c>
      <c r="D39" s="117">
        <f>IF($A39="","",'Situfin serie mensual'!JH38)</f>
        <v>0</v>
      </c>
      <c r="E39" s="117">
        <f>IF($A39="","",'Situfin serie mensual'!JI38)</f>
        <v>0</v>
      </c>
      <c r="F39" s="117">
        <f>IF($A39="","",'Situfin serie mensual'!JJ38)</f>
        <v>0</v>
      </c>
      <c r="G39" s="117">
        <f>IF($A39="","",'Situfin serie mensual'!JK38)</f>
        <v>0</v>
      </c>
      <c r="H39" s="117">
        <f>IF($A39="","",'Situfin serie mensual'!JL38)</f>
        <v>0</v>
      </c>
      <c r="I39" s="117">
        <f>IF($A39="","",'Situfin serie mensual'!JM38)</f>
        <v>0</v>
      </c>
      <c r="J39" s="117">
        <f>IF($A39="","",'Situfin serie mensual'!JN38)</f>
        <v>0</v>
      </c>
      <c r="K39" s="117">
        <f>IF($A39="","",'Situfin serie mensual'!JO38)</f>
        <v>0</v>
      </c>
      <c r="L39" s="117">
        <f>IF($A39="","",'Situfin serie mensual'!JP38)</f>
        <v>0</v>
      </c>
      <c r="M39" s="117">
        <f>IF($A39="","",'Situfin serie mensual'!JQ38)</f>
        <v>0</v>
      </c>
      <c r="N39" s="117">
        <f t="shared" si="1"/>
        <v>357.46666342100002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mensual'!JF39)</f>
        <v>1.6234421970000001</v>
      </c>
      <c r="C40" s="117">
        <f>IF($A40="","",'Situfin serie mensual'!JG39)</f>
        <v>0</v>
      </c>
      <c r="D40" s="117">
        <f>IF($A40="","",'Situfin serie mensual'!JH39)</f>
        <v>0</v>
      </c>
      <c r="E40" s="117">
        <f>IF($A40="","",'Situfin serie mensual'!JI39)</f>
        <v>0</v>
      </c>
      <c r="F40" s="117">
        <f>IF($A40="","",'Situfin serie mensual'!JJ39)</f>
        <v>0</v>
      </c>
      <c r="G40" s="117">
        <f>IF($A40="","",'Situfin serie mensual'!JK39)</f>
        <v>0</v>
      </c>
      <c r="H40" s="117">
        <f>IF($A40="","",'Situfin serie mensual'!JL39)</f>
        <v>0</v>
      </c>
      <c r="I40" s="117">
        <f>IF($A40="","",'Situfin serie mensual'!JM39)</f>
        <v>0</v>
      </c>
      <c r="J40" s="117">
        <f>IF($A40="","",'Situfin serie mensual'!JN39)</f>
        <v>0</v>
      </c>
      <c r="K40" s="117">
        <f>IF($A40="","",'Situfin serie mensual'!JO39)</f>
        <v>0</v>
      </c>
      <c r="L40" s="117">
        <f>IF($A40="","",'Situfin serie mensual'!JP39)</f>
        <v>0</v>
      </c>
      <c r="M40" s="117">
        <f>IF($A40="","",'Situfin serie mensual'!JQ39)</f>
        <v>0</v>
      </c>
      <c r="N40" s="117">
        <f t="shared" si="1"/>
        <v>1.6234421970000001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mensual'!JF40)</f>
        <v>0</v>
      </c>
      <c r="C41" s="117">
        <f>IF($A41="","",'Situfin serie mensual'!JG40)</f>
        <v>0</v>
      </c>
      <c r="D41" s="117">
        <f>IF($A41="","",'Situfin serie mensual'!JH40)</f>
        <v>0</v>
      </c>
      <c r="E41" s="117">
        <f>IF($A41="","",'Situfin serie mensual'!JI40)</f>
        <v>0</v>
      </c>
      <c r="F41" s="117">
        <f>IF($A41="","",'Situfin serie mensual'!JJ40)</f>
        <v>0</v>
      </c>
      <c r="G41" s="117">
        <f>IF($A41="","",'Situfin serie mensual'!JK40)</f>
        <v>0</v>
      </c>
      <c r="H41" s="117">
        <f>IF($A41="","",'Situfin serie mensual'!JL40)</f>
        <v>0</v>
      </c>
      <c r="I41" s="117">
        <f>IF($A41="","",'Situfin serie mensual'!JM40)</f>
        <v>0</v>
      </c>
      <c r="J41" s="117">
        <f>IF($A41="","",'Situfin serie mensual'!JN40)</f>
        <v>0</v>
      </c>
      <c r="K41" s="117">
        <f>IF($A41="","",'Situfin serie mensual'!JO40)</f>
        <v>0</v>
      </c>
      <c r="L41" s="117">
        <f>IF($A41="","",'Situfin serie mensual'!JP40)</f>
        <v>0</v>
      </c>
      <c r="M41" s="117">
        <f>IF($A41="","",'Situfin serie mensual'!JQ40)</f>
        <v>0</v>
      </c>
      <c r="N41" s="117">
        <f t="shared" si="1"/>
        <v>0</v>
      </c>
      <c r="O41" s="10"/>
      <c r="P41" s="10"/>
    </row>
    <row r="42" spans="1:18" s="118" customFormat="1" ht="12.75" x14ac:dyDescent="0.2">
      <c r="A42" s="154" t="s">
        <v>31</v>
      </c>
      <c r="B42" s="115">
        <f>IF($A42="","",'Situfin serie mensual'!JF41)</f>
        <v>556.18368693000002</v>
      </c>
      <c r="C42" s="115">
        <f>IF($A42="","",'Situfin serie mensual'!JG41)</f>
        <v>0</v>
      </c>
      <c r="D42" s="115">
        <f>IF($A42="","",'Situfin serie mensual'!JH41)</f>
        <v>0</v>
      </c>
      <c r="E42" s="115">
        <f>IF($A42="","",'Situfin serie mensual'!JI41)</f>
        <v>0</v>
      </c>
      <c r="F42" s="115">
        <f>IF($A42="","",'Situfin serie mensual'!JJ41)</f>
        <v>0</v>
      </c>
      <c r="G42" s="115">
        <f>IF($A42="","",'Situfin serie mensual'!JK41)</f>
        <v>0</v>
      </c>
      <c r="H42" s="115">
        <f>IF($A42="","",'Situfin serie mensual'!JL41)</f>
        <v>0</v>
      </c>
      <c r="I42" s="115">
        <f>IF($A42="","",'Situfin serie mensual'!JM41)</f>
        <v>0</v>
      </c>
      <c r="J42" s="115">
        <f>IF($A42="","",'Situfin serie mensual'!JN41)</f>
        <v>0</v>
      </c>
      <c r="K42" s="115">
        <f>IF($A42="","",'Situfin serie mensual'!JO41)</f>
        <v>0</v>
      </c>
      <c r="L42" s="115">
        <f>IF($A42="","",'Situfin serie mensual'!JP41)</f>
        <v>0</v>
      </c>
      <c r="M42" s="115">
        <f>IF($A42="","",'Situfin serie mensual'!JQ41)</f>
        <v>0</v>
      </c>
      <c r="N42" s="115">
        <f t="shared" si="1"/>
        <v>556.18368693000002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mensual'!JF42)</f>
        <v>424.74412412999999</v>
      </c>
      <c r="C43" s="117">
        <f>IF($A43="","",'Situfin serie mensual'!JG42)</f>
        <v>0</v>
      </c>
      <c r="D43" s="117">
        <f>IF($A43="","",'Situfin serie mensual'!JH42)</f>
        <v>0</v>
      </c>
      <c r="E43" s="117">
        <f>IF($A43="","",'Situfin serie mensual'!JI42)</f>
        <v>0</v>
      </c>
      <c r="F43" s="117">
        <f>IF($A43="","",'Situfin serie mensual'!JJ42)</f>
        <v>0</v>
      </c>
      <c r="G43" s="117">
        <f>IF($A43="","",'Situfin serie mensual'!JK42)</f>
        <v>0</v>
      </c>
      <c r="H43" s="117">
        <f>IF($A43="","",'Situfin serie mensual'!JL42)</f>
        <v>0</v>
      </c>
      <c r="I43" s="117">
        <f>IF($A43="","",'Situfin serie mensual'!JM42)</f>
        <v>0</v>
      </c>
      <c r="J43" s="117">
        <f>IF($A43="","",'Situfin serie mensual'!JN42)</f>
        <v>0</v>
      </c>
      <c r="K43" s="117">
        <f>IF($A43="","",'Situfin serie mensual'!JO42)</f>
        <v>0</v>
      </c>
      <c r="L43" s="117">
        <f>IF($A43="","",'Situfin serie mensual'!JP42)</f>
        <v>0</v>
      </c>
      <c r="M43" s="117">
        <f>IF($A43="","",'Situfin serie mensual'!JQ42)</f>
        <v>0</v>
      </c>
      <c r="N43" s="117">
        <f t="shared" si="1"/>
        <v>424.74412412999999</v>
      </c>
      <c r="O43" s="10"/>
      <c r="P43" s="10"/>
      <c r="Q43" s="10"/>
      <c r="R43" s="146"/>
    </row>
    <row r="44" spans="1:18" s="118" customFormat="1" ht="12.75" x14ac:dyDescent="0.2">
      <c r="A44" s="31" t="s">
        <v>33</v>
      </c>
      <c r="B44" s="117">
        <f>IF($A44="","",'Situfin serie mensual'!JF43)</f>
        <v>131.4395628</v>
      </c>
      <c r="C44" s="117">
        <f>IF($A44="","",'Situfin serie mensual'!JG43)</f>
        <v>0</v>
      </c>
      <c r="D44" s="117">
        <f>IF($A44="","",'Situfin serie mensual'!JH43)</f>
        <v>0</v>
      </c>
      <c r="E44" s="117">
        <f>IF($A44="","",'Situfin serie mensual'!JI43)</f>
        <v>0</v>
      </c>
      <c r="F44" s="117">
        <f>IF($A44="","",'Situfin serie mensual'!JJ43)</f>
        <v>0</v>
      </c>
      <c r="G44" s="117">
        <f>IF($A44="","",'Situfin serie mensual'!JK43)</f>
        <v>0</v>
      </c>
      <c r="H44" s="117">
        <f>IF($A44="","",'Situfin serie mensual'!JL43)</f>
        <v>0</v>
      </c>
      <c r="I44" s="117">
        <f>IF($A44="","",'Situfin serie mensual'!JM43)</f>
        <v>0</v>
      </c>
      <c r="J44" s="117">
        <f>IF($A44="","",'Situfin serie mensual'!JN43)</f>
        <v>0</v>
      </c>
      <c r="K44" s="117">
        <f>IF($A44="","",'Situfin serie mensual'!JO43)</f>
        <v>0</v>
      </c>
      <c r="L44" s="117">
        <f>IF($A44="","",'Situfin serie mensual'!JP43)</f>
        <v>0</v>
      </c>
      <c r="M44" s="117">
        <f>IF($A44="","",'Situfin serie mensual'!JQ43)</f>
        <v>0</v>
      </c>
      <c r="N44" s="117">
        <f t="shared" si="1"/>
        <v>131.4395628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mensual'!JF44)</f>
        <v>0</v>
      </c>
      <c r="C45" s="117">
        <f>IF($A45="","",'Situfin serie mensual'!JG44)</f>
        <v>0</v>
      </c>
      <c r="D45" s="117">
        <f>IF($A45="","",'Situfin serie mensual'!JH44)</f>
        <v>0</v>
      </c>
      <c r="E45" s="117">
        <f>IF($A45="","",'Situfin serie mensual'!JI44)</f>
        <v>0</v>
      </c>
      <c r="F45" s="117">
        <f>IF($A45="","",'Situfin serie mensual'!JJ44)</f>
        <v>0</v>
      </c>
      <c r="G45" s="117">
        <f>IF($A45="","",'Situfin serie mensual'!JK44)</f>
        <v>0</v>
      </c>
      <c r="H45" s="117">
        <f>IF($A45="","",'Situfin serie mensual'!JL44)</f>
        <v>0</v>
      </c>
      <c r="I45" s="117">
        <f>IF($A45="","",'Situfin serie mensual'!JM44)</f>
        <v>0</v>
      </c>
      <c r="J45" s="117">
        <f>IF($A45="","",'Situfin serie mensual'!JN44)</f>
        <v>0</v>
      </c>
      <c r="K45" s="117">
        <f>IF($A45="","",'Situfin serie mensual'!JO44)</f>
        <v>0</v>
      </c>
      <c r="L45" s="117">
        <f>IF($A45="","",'Situfin serie mensual'!JP44)</f>
        <v>0</v>
      </c>
      <c r="M45" s="117">
        <f>IF($A45="","",'Situfin serie mensual'!JQ44)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4" t="s">
        <v>11</v>
      </c>
      <c r="B46" s="115">
        <f>IF($A46="","",'Situfin serie mensual'!JF45)</f>
        <v>342.08510430999996</v>
      </c>
      <c r="C46" s="115">
        <f>IF($A46="","",'Situfin serie mensual'!JG45)</f>
        <v>0</v>
      </c>
      <c r="D46" s="115">
        <f>IF($A46="","",'Situfin serie mensual'!JH45)</f>
        <v>0</v>
      </c>
      <c r="E46" s="115">
        <f>IF($A46="","",'Situfin serie mensual'!JI45)</f>
        <v>0</v>
      </c>
      <c r="F46" s="115">
        <f>IF($A46="","",'Situfin serie mensual'!JJ45)</f>
        <v>0</v>
      </c>
      <c r="G46" s="115">
        <f>IF($A46="","",'Situfin serie mensual'!JK45)</f>
        <v>0</v>
      </c>
      <c r="H46" s="115">
        <f>IF($A46="","",'Situfin serie mensual'!JL45)</f>
        <v>0</v>
      </c>
      <c r="I46" s="115">
        <f>IF($A46="","",'Situfin serie mensual'!JM45)</f>
        <v>0</v>
      </c>
      <c r="J46" s="115">
        <f>IF($A46="","",'Situfin serie mensual'!JN45)</f>
        <v>0</v>
      </c>
      <c r="K46" s="115">
        <f>IF($A46="","",'Situfin serie mensual'!JO45)</f>
        <v>0</v>
      </c>
      <c r="L46" s="115">
        <f>IF($A46="","",'Situfin serie mensual'!JP45)</f>
        <v>0</v>
      </c>
      <c r="M46" s="115">
        <f>IF($A46="","",'Situfin serie mensual'!JQ45)</f>
        <v>0</v>
      </c>
      <c r="N46" s="115">
        <f t="shared" si="1"/>
        <v>342.08510430999996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mensual'!JF46)</f>
        <v>0</v>
      </c>
      <c r="C47" s="117">
        <f>IF($A47="","",'Situfin serie mensual'!JG46)</f>
        <v>0</v>
      </c>
      <c r="D47" s="117">
        <f>IF($A47="","",'Situfin serie mensual'!JH46)</f>
        <v>0</v>
      </c>
      <c r="E47" s="117">
        <f>IF($A47="","",'Situfin serie mensual'!JI46)</f>
        <v>0</v>
      </c>
      <c r="F47" s="117">
        <f>IF($A47="","",'Situfin serie mensual'!JJ46)</f>
        <v>0</v>
      </c>
      <c r="G47" s="117">
        <f>IF($A47="","",'Situfin serie mensual'!JK46)</f>
        <v>0</v>
      </c>
      <c r="H47" s="117">
        <f>IF($A47="","",'Situfin serie mensual'!JL46)</f>
        <v>0</v>
      </c>
      <c r="I47" s="117">
        <f>IF($A47="","",'Situfin serie mensual'!JM46)</f>
        <v>0</v>
      </c>
      <c r="J47" s="117">
        <f>IF($A47="","",'Situfin serie mensual'!JN46)</f>
        <v>0</v>
      </c>
      <c r="K47" s="117">
        <f>IF($A47="","",'Situfin serie mensual'!JO46)</f>
        <v>0</v>
      </c>
      <c r="L47" s="117">
        <f>IF($A47="","",'Situfin serie mensual'!JP46)</f>
        <v>0</v>
      </c>
      <c r="M47" s="117">
        <f>IF($A47="","",'Situfin serie mensual'!JQ46)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mensual'!JF47)</f>
        <v>0</v>
      </c>
      <c r="C48" s="117">
        <f>IF($A48="","",'Situfin serie mensual'!JG47)</f>
        <v>0</v>
      </c>
      <c r="D48" s="117">
        <f>IF($A48="","",'Situfin serie mensual'!JH47)</f>
        <v>0</v>
      </c>
      <c r="E48" s="117">
        <f>IF($A48="","",'Situfin serie mensual'!JI47)</f>
        <v>0</v>
      </c>
      <c r="F48" s="117">
        <f>IF($A48="","",'Situfin serie mensual'!JJ47)</f>
        <v>0</v>
      </c>
      <c r="G48" s="117">
        <f>IF($A48="","",'Situfin serie mensual'!JK47)</f>
        <v>0</v>
      </c>
      <c r="H48" s="117">
        <f>IF($A48="","",'Situfin serie mensual'!JL47)</f>
        <v>0</v>
      </c>
      <c r="I48" s="117">
        <f>IF($A48="","",'Situfin serie mensual'!JM47)</f>
        <v>0</v>
      </c>
      <c r="J48" s="117">
        <f>IF($A48="","",'Situfin serie mensual'!JN47)</f>
        <v>0</v>
      </c>
      <c r="K48" s="117">
        <f>IF($A48="","",'Situfin serie mensual'!JO47)</f>
        <v>0</v>
      </c>
      <c r="L48" s="117">
        <f>IF($A48="","",'Situfin serie mensual'!JP47)</f>
        <v>0</v>
      </c>
      <c r="M48" s="117">
        <f>IF($A48="","",'Situfin serie mensual'!JQ47)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mensual'!JF48)</f>
        <v>0</v>
      </c>
      <c r="C49" s="117">
        <f>IF($A49="","",'Situfin serie mensual'!JG48)</f>
        <v>0</v>
      </c>
      <c r="D49" s="117">
        <f>IF($A49="","",'Situfin serie mensual'!JH48)</f>
        <v>0</v>
      </c>
      <c r="E49" s="117">
        <f>IF($A49="","",'Situfin serie mensual'!JI48)</f>
        <v>0</v>
      </c>
      <c r="F49" s="117">
        <f>IF($A49="","",'Situfin serie mensual'!JJ48)</f>
        <v>0</v>
      </c>
      <c r="G49" s="117">
        <f>IF($A49="","",'Situfin serie mensual'!JK48)</f>
        <v>0</v>
      </c>
      <c r="H49" s="117">
        <f>IF($A49="","",'Situfin serie mensual'!JL48)</f>
        <v>0</v>
      </c>
      <c r="I49" s="117">
        <f>IF($A49="","",'Situfin serie mensual'!JM48)</f>
        <v>0</v>
      </c>
      <c r="J49" s="117">
        <f>IF($A49="","",'Situfin serie mensual'!JN48)</f>
        <v>0</v>
      </c>
      <c r="K49" s="117">
        <f>IF($A49="","",'Situfin serie mensual'!JO48)</f>
        <v>0</v>
      </c>
      <c r="L49" s="117">
        <f>IF($A49="","",'Situfin serie mensual'!JP48)</f>
        <v>0</v>
      </c>
      <c r="M49" s="117">
        <f>IF($A49="","",'Situfin serie mensual'!JQ48)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mensual'!JF49)</f>
        <v>0.44917211600000001</v>
      </c>
      <c r="C50" s="117">
        <f>IF($A50="","",'Situfin serie mensual'!JG49)</f>
        <v>0</v>
      </c>
      <c r="D50" s="117">
        <f>IF($A50="","",'Situfin serie mensual'!JH49)</f>
        <v>0</v>
      </c>
      <c r="E50" s="117">
        <f>IF($A50="","",'Situfin serie mensual'!JI49)</f>
        <v>0</v>
      </c>
      <c r="F50" s="117">
        <f>IF($A50="","",'Situfin serie mensual'!JJ49)</f>
        <v>0</v>
      </c>
      <c r="G50" s="117">
        <f>IF($A50="","",'Situfin serie mensual'!JK49)</f>
        <v>0</v>
      </c>
      <c r="H50" s="117">
        <f>IF($A50="","",'Situfin serie mensual'!JL49)</f>
        <v>0</v>
      </c>
      <c r="I50" s="117">
        <f>IF($A50="","",'Situfin serie mensual'!JM49)</f>
        <v>0</v>
      </c>
      <c r="J50" s="117">
        <f>IF($A50="","",'Situfin serie mensual'!JN49)</f>
        <v>0</v>
      </c>
      <c r="K50" s="117">
        <f>IF($A50="","",'Situfin serie mensual'!JO49)</f>
        <v>0</v>
      </c>
      <c r="L50" s="117">
        <f>IF($A50="","",'Situfin serie mensual'!JP49)</f>
        <v>0</v>
      </c>
      <c r="M50" s="117">
        <f>IF($A50="","",'Situfin serie mensual'!JQ49)</f>
        <v>0</v>
      </c>
      <c r="N50" s="117">
        <f t="shared" si="1"/>
        <v>0.44917211600000001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mensual'!JF50)</f>
        <v>0.44917211600000001</v>
      </c>
      <c r="C51" s="117">
        <f>IF($A51="","",'Situfin serie mensual'!JG50)</f>
        <v>0</v>
      </c>
      <c r="D51" s="117">
        <f>IF($A51="","",'Situfin serie mensual'!JH50)</f>
        <v>0</v>
      </c>
      <c r="E51" s="117">
        <f>IF($A51="","",'Situfin serie mensual'!JI50)</f>
        <v>0</v>
      </c>
      <c r="F51" s="117">
        <f>IF($A51="","",'Situfin serie mensual'!JJ50)</f>
        <v>0</v>
      </c>
      <c r="G51" s="117">
        <f>IF($A51="","",'Situfin serie mensual'!JK50)</f>
        <v>0</v>
      </c>
      <c r="H51" s="117">
        <f>IF($A51="","",'Situfin serie mensual'!JL50)</f>
        <v>0</v>
      </c>
      <c r="I51" s="117">
        <f>IF($A51="","",'Situfin serie mensual'!JM50)</f>
        <v>0</v>
      </c>
      <c r="J51" s="117">
        <f>IF($A51="","",'Situfin serie mensual'!JN50)</f>
        <v>0</v>
      </c>
      <c r="K51" s="117">
        <f>IF($A51="","",'Situfin serie mensual'!JO50)</f>
        <v>0</v>
      </c>
      <c r="L51" s="117">
        <f>IF($A51="","",'Situfin serie mensual'!JP50)</f>
        <v>0</v>
      </c>
      <c r="M51" s="117">
        <f>IF($A51="","",'Situfin serie mensual'!JQ50)</f>
        <v>0</v>
      </c>
      <c r="N51" s="117">
        <f t="shared" si="1"/>
        <v>0.44917211600000001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mensual'!JF51)</f>
        <v>0</v>
      </c>
      <c r="C52" s="117">
        <f>IF($A52="","",'Situfin serie mensual'!JG51)</f>
        <v>0</v>
      </c>
      <c r="D52" s="117">
        <f>IF($A52="","",'Situfin serie mensual'!JH51)</f>
        <v>0</v>
      </c>
      <c r="E52" s="117">
        <f>IF($A52="","",'Situfin serie mensual'!JI51)</f>
        <v>0</v>
      </c>
      <c r="F52" s="117">
        <f>IF($A52="","",'Situfin serie mensual'!JJ51)</f>
        <v>0</v>
      </c>
      <c r="G52" s="117">
        <f>IF($A52="","",'Situfin serie mensual'!JK51)</f>
        <v>0</v>
      </c>
      <c r="H52" s="117">
        <f>IF($A52="","",'Situfin serie mensual'!JL51)</f>
        <v>0</v>
      </c>
      <c r="I52" s="117">
        <f>IF($A52="","",'Situfin serie mensual'!JM51)</f>
        <v>0</v>
      </c>
      <c r="J52" s="117">
        <f>IF($A52="","",'Situfin serie mensual'!JN51)</f>
        <v>0</v>
      </c>
      <c r="K52" s="117">
        <f>IF($A52="","",'Situfin serie mensual'!JO51)</f>
        <v>0</v>
      </c>
      <c r="L52" s="117">
        <f>IF($A52="","",'Situfin serie mensual'!JP51)</f>
        <v>0</v>
      </c>
      <c r="M52" s="117">
        <f>IF($A52="","",'Situfin serie mensual'!JQ51)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mensual'!JF52)</f>
        <v>341.63593219399996</v>
      </c>
      <c r="C53" s="117">
        <f>IF($A53="","",'Situfin serie mensual'!JG52)</f>
        <v>0</v>
      </c>
      <c r="D53" s="117">
        <f>IF($A53="","",'Situfin serie mensual'!JH52)</f>
        <v>0</v>
      </c>
      <c r="E53" s="117">
        <f>IF($A53="","",'Situfin serie mensual'!JI52)</f>
        <v>0</v>
      </c>
      <c r="F53" s="117">
        <f>IF($A53="","",'Situfin serie mensual'!JJ52)</f>
        <v>0</v>
      </c>
      <c r="G53" s="117">
        <f>IF($A53="","",'Situfin serie mensual'!JK52)</f>
        <v>0</v>
      </c>
      <c r="H53" s="117">
        <f>IF($A53="","",'Situfin serie mensual'!JL52)</f>
        <v>0</v>
      </c>
      <c r="I53" s="117">
        <f>IF($A53="","",'Situfin serie mensual'!JM52)</f>
        <v>0</v>
      </c>
      <c r="J53" s="117">
        <f>IF($A53="","",'Situfin serie mensual'!JN52)</f>
        <v>0</v>
      </c>
      <c r="K53" s="117">
        <f>IF($A53="","",'Situfin serie mensual'!JO52)</f>
        <v>0</v>
      </c>
      <c r="L53" s="117">
        <f>IF($A53="","",'Situfin serie mensual'!JP52)</f>
        <v>0</v>
      </c>
      <c r="M53" s="117">
        <f>IF($A53="","",'Situfin serie mensual'!JQ52)</f>
        <v>0</v>
      </c>
      <c r="N53" s="117">
        <f t="shared" si="1"/>
        <v>341.63593219399996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mensual'!JF53)</f>
        <v>231.00867597699997</v>
      </c>
      <c r="C54" s="117">
        <f>IF($A54="","",'Situfin serie mensual'!JG53)</f>
        <v>0</v>
      </c>
      <c r="D54" s="117">
        <f>IF($A54="","",'Situfin serie mensual'!JH53)</f>
        <v>0</v>
      </c>
      <c r="E54" s="117">
        <f>IF($A54="","",'Situfin serie mensual'!JI53)</f>
        <v>0</v>
      </c>
      <c r="F54" s="117">
        <f>IF($A54="","",'Situfin serie mensual'!JJ53)</f>
        <v>0</v>
      </c>
      <c r="G54" s="117">
        <f>IF($A54="","",'Situfin serie mensual'!JK53)</f>
        <v>0</v>
      </c>
      <c r="H54" s="117">
        <f>IF($A54="","",'Situfin serie mensual'!JL53)</f>
        <v>0</v>
      </c>
      <c r="I54" s="117">
        <f>IF($A54="","",'Situfin serie mensual'!JM53)</f>
        <v>0</v>
      </c>
      <c r="J54" s="117">
        <f>IF($A54="","",'Situfin serie mensual'!JN53)</f>
        <v>0</v>
      </c>
      <c r="K54" s="117">
        <f>IF($A54="","",'Situfin serie mensual'!JO53)</f>
        <v>0</v>
      </c>
      <c r="L54" s="117">
        <f>IF($A54="","",'Situfin serie mensual'!JP53)</f>
        <v>0</v>
      </c>
      <c r="M54" s="117">
        <f>IF($A54="","",'Situfin serie mensual'!JQ53)</f>
        <v>0</v>
      </c>
      <c r="N54" s="117">
        <f t="shared" si="1"/>
        <v>231.00867597699997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mensual'!JF54)</f>
        <v>110.62725621699998</v>
      </c>
      <c r="C55" s="117">
        <f>IF($A55="","",'Situfin serie mensual'!JG54)</f>
        <v>0</v>
      </c>
      <c r="D55" s="117">
        <f>IF($A55="","",'Situfin serie mensual'!JH54)</f>
        <v>0</v>
      </c>
      <c r="E55" s="117">
        <f>IF($A55="","",'Situfin serie mensual'!JI54)</f>
        <v>0</v>
      </c>
      <c r="F55" s="117">
        <f>IF($A55="","",'Situfin serie mensual'!JJ54)</f>
        <v>0</v>
      </c>
      <c r="G55" s="117">
        <f>IF($A55="","",'Situfin serie mensual'!JK54)</f>
        <v>0</v>
      </c>
      <c r="H55" s="117">
        <f>IF($A55="","",'Situfin serie mensual'!JL54)</f>
        <v>0</v>
      </c>
      <c r="I55" s="117">
        <f>IF($A55="","",'Situfin serie mensual'!JM54)</f>
        <v>0</v>
      </c>
      <c r="J55" s="117">
        <f>IF($A55="","",'Situfin serie mensual'!JN54)</f>
        <v>0</v>
      </c>
      <c r="K55" s="117">
        <f>IF($A55="","",'Situfin serie mensual'!JO54)</f>
        <v>0</v>
      </c>
      <c r="L55" s="117">
        <f>IF($A55="","",'Situfin serie mensual'!JP54)</f>
        <v>0</v>
      </c>
      <c r="M55" s="117">
        <f>IF($A55="","",'Situfin serie mensual'!JQ54)</f>
        <v>0</v>
      </c>
      <c r="N55" s="117">
        <f t="shared" si="1"/>
        <v>110.62725621699998</v>
      </c>
      <c r="O55" s="10"/>
      <c r="P55" s="10"/>
    </row>
    <row r="56" spans="1:16" s="118" customFormat="1" ht="12.75" x14ac:dyDescent="0.2">
      <c r="A56" s="154" t="s">
        <v>35</v>
      </c>
      <c r="B56" s="115">
        <f>IF($A56="","",'Situfin serie mensual'!JF55)</f>
        <v>818.75361103</v>
      </c>
      <c r="C56" s="115">
        <f>IF($A56="","",'Situfin serie mensual'!JG55)</f>
        <v>0</v>
      </c>
      <c r="D56" s="115">
        <f>IF($A56="","",'Situfin serie mensual'!JH55)</f>
        <v>0</v>
      </c>
      <c r="E56" s="115">
        <f>IF($A56="","",'Situfin serie mensual'!JI55)</f>
        <v>0</v>
      </c>
      <c r="F56" s="115">
        <f>IF($A56="","",'Situfin serie mensual'!JJ55)</f>
        <v>0</v>
      </c>
      <c r="G56" s="115">
        <f>IF($A56="","",'Situfin serie mensual'!JK55)</f>
        <v>0</v>
      </c>
      <c r="H56" s="115">
        <f>IF($A56="","",'Situfin serie mensual'!JL55)</f>
        <v>0</v>
      </c>
      <c r="I56" s="115">
        <f>IF($A56="","",'Situfin serie mensual'!JM55)</f>
        <v>0</v>
      </c>
      <c r="J56" s="115">
        <f>IF($A56="","",'Situfin serie mensual'!JN55)</f>
        <v>0</v>
      </c>
      <c r="K56" s="115">
        <f>IF($A56="","",'Situfin serie mensual'!JO55)</f>
        <v>0</v>
      </c>
      <c r="L56" s="115">
        <f>IF($A56="","",'Situfin serie mensual'!JP55)</f>
        <v>0</v>
      </c>
      <c r="M56" s="115">
        <f>IF($A56="","",'Situfin serie mensual'!JQ55)</f>
        <v>0</v>
      </c>
      <c r="N56" s="115">
        <f t="shared" si="1"/>
        <v>818.75361103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mensual'!JF56)</f>
        <v>451.85031147100005</v>
      </c>
      <c r="C57" s="117">
        <f>IF($A57="","",'Situfin serie mensual'!JG56)</f>
        <v>0</v>
      </c>
      <c r="D57" s="117">
        <f>IF($A57="","",'Situfin serie mensual'!JH56)</f>
        <v>0</v>
      </c>
      <c r="E57" s="117">
        <f>IF($A57="","",'Situfin serie mensual'!JI56)</f>
        <v>0</v>
      </c>
      <c r="F57" s="117">
        <f>IF($A57="","",'Situfin serie mensual'!JJ56)</f>
        <v>0</v>
      </c>
      <c r="G57" s="117">
        <f>IF($A57="","",'Situfin serie mensual'!JK56)</f>
        <v>0</v>
      </c>
      <c r="H57" s="117">
        <f>IF($A57="","",'Situfin serie mensual'!JL56)</f>
        <v>0</v>
      </c>
      <c r="I57" s="117">
        <f>IF($A57="","",'Situfin serie mensual'!JM56)</f>
        <v>0</v>
      </c>
      <c r="J57" s="117">
        <f>IF($A57="","",'Situfin serie mensual'!JN56)</f>
        <v>0</v>
      </c>
      <c r="K57" s="117">
        <f>IF($A57="","",'Situfin serie mensual'!JO56)</f>
        <v>0</v>
      </c>
      <c r="L57" s="117">
        <f>IF($A57="","",'Situfin serie mensual'!JP56)</f>
        <v>0</v>
      </c>
      <c r="M57" s="117">
        <f>IF($A57="","",'Situfin serie mensual'!JQ56)</f>
        <v>0</v>
      </c>
      <c r="N57" s="117">
        <f t="shared" si="1"/>
        <v>451.85031147100005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mensual'!JF57)</f>
        <v>341.56147342100002</v>
      </c>
      <c r="C58" s="117">
        <f>IF($A58="","",'Situfin serie mensual'!JG57)</f>
        <v>0</v>
      </c>
      <c r="D58" s="117">
        <f>IF($A58="","",'Situfin serie mensual'!JH57)</f>
        <v>0</v>
      </c>
      <c r="E58" s="117">
        <f>IF($A58="","",'Situfin serie mensual'!JI57)</f>
        <v>0</v>
      </c>
      <c r="F58" s="117">
        <f>IF($A58="","",'Situfin serie mensual'!JJ57)</f>
        <v>0</v>
      </c>
      <c r="G58" s="117">
        <f>IF($A58="","",'Situfin serie mensual'!JK57)</f>
        <v>0</v>
      </c>
      <c r="H58" s="117">
        <f>IF($A58="","",'Situfin serie mensual'!JL57)</f>
        <v>0</v>
      </c>
      <c r="I58" s="117">
        <f>IF($A58="","",'Situfin serie mensual'!JM57)</f>
        <v>0</v>
      </c>
      <c r="J58" s="117">
        <f>IF($A58="","",'Situfin serie mensual'!JN57)</f>
        <v>0</v>
      </c>
      <c r="K58" s="117">
        <f>IF($A58="","",'Situfin serie mensual'!JO57)</f>
        <v>0</v>
      </c>
      <c r="L58" s="117">
        <f>IF($A58="","",'Situfin serie mensual'!JP57)</f>
        <v>0</v>
      </c>
      <c r="M58" s="117">
        <f>IF($A58="","",'Situfin serie mensual'!JQ57)</f>
        <v>0</v>
      </c>
      <c r="N58" s="117">
        <f t="shared" si="1"/>
        <v>341.56147342100002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mensual'!JF58)</f>
        <v>25.341826137999998</v>
      </c>
      <c r="C59" s="117">
        <f>IF($A59="","",'Situfin serie mensual'!JG58)</f>
        <v>0</v>
      </c>
      <c r="D59" s="117">
        <f>IF($A59="","",'Situfin serie mensual'!JH58)</f>
        <v>0</v>
      </c>
      <c r="E59" s="117">
        <f>IF($A59="","",'Situfin serie mensual'!JI58)</f>
        <v>0</v>
      </c>
      <c r="F59" s="117">
        <f>IF($A59="","",'Situfin serie mensual'!JJ58)</f>
        <v>0</v>
      </c>
      <c r="G59" s="117">
        <f>IF($A59="","",'Situfin serie mensual'!JK58)</f>
        <v>0</v>
      </c>
      <c r="H59" s="117">
        <f>IF($A59="","",'Situfin serie mensual'!JL58)</f>
        <v>0</v>
      </c>
      <c r="I59" s="117">
        <f>IF($A59="","",'Situfin serie mensual'!JM58)</f>
        <v>0</v>
      </c>
      <c r="J59" s="117">
        <f>IF($A59="","",'Situfin serie mensual'!JN58)</f>
        <v>0</v>
      </c>
      <c r="K59" s="117">
        <f>IF($A59="","",'Situfin serie mensual'!JO58)</f>
        <v>0</v>
      </c>
      <c r="L59" s="117">
        <f>IF($A59="","",'Situfin serie mensual'!JP58)</f>
        <v>0</v>
      </c>
      <c r="M59" s="117">
        <f>IF($A59="","",'Situfin serie mensual'!JQ58)</f>
        <v>0</v>
      </c>
      <c r="N59" s="117">
        <f t="shared" si="1"/>
        <v>25.341826137999998</v>
      </c>
      <c r="O59" s="10"/>
      <c r="P59" s="10"/>
    </row>
    <row r="60" spans="1:16" s="118" customFormat="1" ht="12.75" x14ac:dyDescent="0.2">
      <c r="A60" s="154" t="s">
        <v>39</v>
      </c>
      <c r="B60" s="115">
        <f>IF($A60="","",'Situfin serie mensual'!JF59)</f>
        <v>75.718996438000005</v>
      </c>
      <c r="C60" s="115">
        <f>IF($A60="","",'Situfin serie mensual'!JG59)</f>
        <v>0</v>
      </c>
      <c r="D60" s="115">
        <f>IF($A60="","",'Situfin serie mensual'!JH59)</f>
        <v>0</v>
      </c>
      <c r="E60" s="115">
        <f>IF($A60="","",'Situfin serie mensual'!JI59)</f>
        <v>0</v>
      </c>
      <c r="F60" s="115">
        <f>IF($A60="","",'Situfin serie mensual'!JJ59)</f>
        <v>0</v>
      </c>
      <c r="G60" s="115">
        <f>IF($A60="","",'Situfin serie mensual'!JK59)</f>
        <v>0</v>
      </c>
      <c r="H60" s="115">
        <f>IF($A60="","",'Situfin serie mensual'!JL59)</f>
        <v>0</v>
      </c>
      <c r="I60" s="115">
        <f>IF($A60="","",'Situfin serie mensual'!JM59)</f>
        <v>0</v>
      </c>
      <c r="J60" s="115">
        <f>IF($A60="","",'Situfin serie mensual'!JN59)</f>
        <v>0</v>
      </c>
      <c r="K60" s="115">
        <f>IF($A60="","",'Situfin serie mensual'!JO59)</f>
        <v>0</v>
      </c>
      <c r="L60" s="115">
        <f>IF($A60="","",'Situfin serie mensual'!JP59)</f>
        <v>0</v>
      </c>
      <c r="M60" s="115">
        <f>IF($A60="","",'Situfin serie mensual'!JQ59)</f>
        <v>0</v>
      </c>
      <c r="N60" s="115">
        <f t="shared" si="1"/>
        <v>75.718996438000005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mensual'!JF60)</f>
        <v>40.171860508000002</v>
      </c>
      <c r="C61" s="117">
        <f>IF($A61="","",'Situfin serie mensual'!JG60)</f>
        <v>0</v>
      </c>
      <c r="D61" s="117">
        <f>IF($A61="","",'Situfin serie mensual'!JH60)</f>
        <v>0</v>
      </c>
      <c r="E61" s="117">
        <f>IF($A61="","",'Situfin serie mensual'!JI60)</f>
        <v>0</v>
      </c>
      <c r="F61" s="117">
        <f>IF($A61="","",'Situfin serie mensual'!JJ60)</f>
        <v>0</v>
      </c>
      <c r="G61" s="117">
        <f>IF($A61="","",'Situfin serie mensual'!JK60)</f>
        <v>0</v>
      </c>
      <c r="H61" s="117">
        <f>IF($A61="","",'Situfin serie mensual'!JL60)</f>
        <v>0</v>
      </c>
      <c r="I61" s="117">
        <f>IF($A61="","",'Situfin serie mensual'!JM60)</f>
        <v>0</v>
      </c>
      <c r="J61" s="117">
        <f>IF($A61="","",'Situfin serie mensual'!JN60)</f>
        <v>0</v>
      </c>
      <c r="K61" s="117">
        <f>IF($A61="","",'Situfin serie mensual'!JO60)</f>
        <v>0</v>
      </c>
      <c r="L61" s="117">
        <f>IF($A61="","",'Situfin serie mensual'!JP60)</f>
        <v>0</v>
      </c>
      <c r="M61" s="117">
        <f>IF($A61="","",'Situfin serie mensual'!JQ60)</f>
        <v>0</v>
      </c>
      <c r="N61" s="117">
        <f t="shared" si="1"/>
        <v>40.171860508000002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mensual'!JF61)</f>
        <v>21.401948098000002</v>
      </c>
      <c r="C62" s="117">
        <f>IF($A62="","",'Situfin serie mensual'!JG61)</f>
        <v>0</v>
      </c>
      <c r="D62" s="117">
        <f>IF($A62="","",'Situfin serie mensual'!JH61)</f>
        <v>0</v>
      </c>
      <c r="E62" s="117">
        <f>IF($A62="","",'Situfin serie mensual'!JI61)</f>
        <v>0</v>
      </c>
      <c r="F62" s="117">
        <f>IF($A62="","",'Situfin serie mensual'!JJ61)</f>
        <v>0</v>
      </c>
      <c r="G62" s="117">
        <f>IF($A62="","",'Situfin serie mensual'!JK61)</f>
        <v>0</v>
      </c>
      <c r="H62" s="117">
        <f>IF($A62="","",'Situfin serie mensual'!JL61)</f>
        <v>0</v>
      </c>
      <c r="I62" s="117">
        <f>IF($A62="","",'Situfin serie mensual'!JM61)</f>
        <v>0</v>
      </c>
      <c r="J62" s="117">
        <f>IF($A62="","",'Situfin serie mensual'!JN61)</f>
        <v>0</v>
      </c>
      <c r="K62" s="117">
        <f>IF($A62="","",'Situfin serie mensual'!JO61)</f>
        <v>0</v>
      </c>
      <c r="L62" s="117">
        <f>IF($A62="","",'Situfin serie mensual'!JP61)</f>
        <v>0</v>
      </c>
      <c r="M62" s="117">
        <f>IF($A62="","",'Situfin serie mensual'!JQ61)</f>
        <v>0</v>
      </c>
      <c r="N62" s="117">
        <f t="shared" si="1"/>
        <v>21.401948098000002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mensual'!JF62)</f>
        <v>1.2632620030000001</v>
      </c>
      <c r="C63" s="117">
        <f>IF($A63="","",'Situfin serie mensual'!JG62)</f>
        <v>0</v>
      </c>
      <c r="D63" s="117">
        <f>IF($A63="","",'Situfin serie mensual'!JH62)</f>
        <v>0</v>
      </c>
      <c r="E63" s="117">
        <f>IF($A63="","",'Situfin serie mensual'!JI62)</f>
        <v>0</v>
      </c>
      <c r="F63" s="117">
        <f>IF($A63="","",'Situfin serie mensual'!JJ62)</f>
        <v>0</v>
      </c>
      <c r="G63" s="117">
        <f>IF($A63="","",'Situfin serie mensual'!JK62)</f>
        <v>0</v>
      </c>
      <c r="H63" s="117">
        <f>IF($A63="","",'Situfin serie mensual'!JL62)</f>
        <v>0</v>
      </c>
      <c r="I63" s="117">
        <f>IF($A63="","",'Situfin serie mensual'!JM62)</f>
        <v>0</v>
      </c>
      <c r="J63" s="117">
        <f>IF($A63="","",'Situfin serie mensual'!JN62)</f>
        <v>0</v>
      </c>
      <c r="K63" s="117">
        <f>IF($A63="","",'Situfin serie mensual'!JO62)</f>
        <v>0</v>
      </c>
      <c r="L63" s="117">
        <f>IF($A63="","",'Situfin serie mensual'!JP62)</f>
        <v>0</v>
      </c>
      <c r="M63" s="117">
        <f>IF($A63="","",'Situfin serie mensual'!JQ62)</f>
        <v>0</v>
      </c>
      <c r="N63" s="117">
        <f t="shared" si="1"/>
        <v>1.2632620030000001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mensual'!JF63)</f>
        <v>0</v>
      </c>
      <c r="C64" s="117">
        <f>IF($A64="","",'Situfin serie mensual'!JG63)</f>
        <v>0</v>
      </c>
      <c r="D64" s="117">
        <f>IF($A64="","",'Situfin serie mensual'!JH63)</f>
        <v>0</v>
      </c>
      <c r="E64" s="117">
        <f>IF($A64="","",'Situfin serie mensual'!JI63)</f>
        <v>0</v>
      </c>
      <c r="F64" s="117">
        <f>IF($A64="","",'Situfin serie mensual'!JJ63)</f>
        <v>0</v>
      </c>
      <c r="G64" s="117">
        <f>IF($A64="","",'Situfin serie mensual'!JK63)</f>
        <v>0</v>
      </c>
      <c r="H64" s="117">
        <f>IF($A64="","",'Situfin serie mensual'!JL63)</f>
        <v>0</v>
      </c>
      <c r="I64" s="117">
        <f>IF($A64="","",'Situfin serie mensual'!JM63)</f>
        <v>0</v>
      </c>
      <c r="J64" s="117">
        <f>IF($A64="","",'Situfin serie mensual'!JN63)</f>
        <v>0</v>
      </c>
      <c r="K64" s="117">
        <f>IF($A64="","",'Situfin serie mensual'!JO63)</f>
        <v>0</v>
      </c>
      <c r="L64" s="117">
        <f>IF($A64="","",'Situfin serie mensual'!JP63)</f>
        <v>0</v>
      </c>
      <c r="M64" s="117">
        <f>IF($A64="","",'Situfin serie mensual'!JQ63)</f>
        <v>0</v>
      </c>
      <c r="N64" s="117">
        <f t="shared" si="1"/>
        <v>0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mensual'!JF64)</f>
        <v>13.431571811</v>
      </c>
      <c r="C65" s="117">
        <f>IF($A65="","",'Situfin serie mensual'!JG64)</f>
        <v>0</v>
      </c>
      <c r="D65" s="117">
        <f>IF($A65="","",'Situfin serie mensual'!JH64)</f>
        <v>0</v>
      </c>
      <c r="E65" s="117">
        <f>IF($A65="","",'Situfin serie mensual'!JI64)</f>
        <v>0</v>
      </c>
      <c r="F65" s="117">
        <f>IF($A65="","",'Situfin serie mensual'!JJ64)</f>
        <v>0</v>
      </c>
      <c r="G65" s="117">
        <f>IF($A65="","",'Situfin serie mensual'!JK64)</f>
        <v>0</v>
      </c>
      <c r="H65" s="117">
        <f>IF($A65="","",'Situfin serie mensual'!JL64)</f>
        <v>0</v>
      </c>
      <c r="I65" s="117">
        <f>IF($A65="","",'Situfin serie mensual'!JM64)</f>
        <v>0</v>
      </c>
      <c r="J65" s="117">
        <f>IF($A65="","",'Situfin serie mensual'!JN64)</f>
        <v>0</v>
      </c>
      <c r="K65" s="117">
        <f>IF($A65="","",'Situfin serie mensual'!JO64)</f>
        <v>0</v>
      </c>
      <c r="L65" s="117">
        <f>IF($A65="","",'Situfin serie mensual'!JP64)</f>
        <v>0</v>
      </c>
      <c r="M65" s="117">
        <f>IF($A65="","",'Situfin serie mensual'!JQ64)</f>
        <v>0</v>
      </c>
      <c r="N65" s="117">
        <f t="shared" si="1"/>
        <v>13.431571811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mensual'!JF65)</f>
        <v>4.075078596</v>
      </c>
      <c r="C66" s="117">
        <f>IF($A66="","",'Situfin serie mensual'!JG65)</f>
        <v>0</v>
      </c>
      <c r="D66" s="117">
        <f>IF($A66="","",'Situfin serie mensual'!JH65)</f>
        <v>0</v>
      </c>
      <c r="E66" s="117">
        <f>IF($A66="","",'Situfin serie mensual'!JI65)</f>
        <v>0</v>
      </c>
      <c r="F66" s="117">
        <f>IF($A66="","",'Situfin serie mensual'!JJ65)</f>
        <v>0</v>
      </c>
      <c r="G66" s="117">
        <f>IF($A66="","",'Situfin serie mensual'!JK65)</f>
        <v>0</v>
      </c>
      <c r="H66" s="117">
        <f>IF($A66="","",'Situfin serie mensual'!JL65)</f>
        <v>0</v>
      </c>
      <c r="I66" s="117">
        <f>IF($A66="","",'Situfin serie mensual'!JM65)</f>
        <v>0</v>
      </c>
      <c r="J66" s="117">
        <f>IF($A66="","",'Situfin serie mensual'!JN65)</f>
        <v>0</v>
      </c>
      <c r="K66" s="117">
        <f>IF($A66="","",'Situfin serie mensual'!JO65)</f>
        <v>0</v>
      </c>
      <c r="L66" s="117">
        <f>IF($A66="","",'Situfin serie mensual'!JP65)</f>
        <v>0</v>
      </c>
      <c r="M66" s="117">
        <f>IF($A66="","",'Situfin serie mensual'!JQ65)</f>
        <v>0</v>
      </c>
      <c r="N66" s="117">
        <f t="shared" si="1"/>
        <v>4.075078596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mensual'!JF66)</f>
        <v>35.547135930000003</v>
      </c>
      <c r="C67" s="117">
        <f>IF($A67="","",'Situfin serie mensual'!JG66)</f>
        <v>0</v>
      </c>
      <c r="D67" s="117">
        <f>IF($A67="","",'Situfin serie mensual'!JH66)</f>
        <v>0</v>
      </c>
      <c r="E67" s="117">
        <f>IF($A67="","",'Situfin serie mensual'!JI66)</f>
        <v>0</v>
      </c>
      <c r="F67" s="117">
        <f>IF($A67="","",'Situfin serie mensual'!JJ66)</f>
        <v>0</v>
      </c>
      <c r="G67" s="117">
        <f>IF($A67="","",'Situfin serie mensual'!JK66)</f>
        <v>0</v>
      </c>
      <c r="H67" s="117">
        <f>IF($A67="","",'Situfin serie mensual'!JL66)</f>
        <v>0</v>
      </c>
      <c r="I67" s="117">
        <f>IF($A67="","",'Situfin serie mensual'!JM66)</f>
        <v>0</v>
      </c>
      <c r="J67" s="117">
        <f>IF($A67="","",'Situfin serie mensual'!JN66)</f>
        <v>0</v>
      </c>
      <c r="K67" s="117">
        <f>IF($A67="","",'Situfin serie mensual'!JO66)</f>
        <v>0</v>
      </c>
      <c r="L67" s="117">
        <f>IF($A67="","",'Situfin serie mensual'!JP66)</f>
        <v>0</v>
      </c>
      <c r="M67" s="117">
        <f>IF($A67="","",'Situfin serie mensual'!JQ66)</f>
        <v>0</v>
      </c>
      <c r="N67" s="117">
        <f t="shared" si="1"/>
        <v>35.547135930000003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mensual'!JF67)</f>
        <v>35.547135930000003</v>
      </c>
      <c r="C68" s="117">
        <f>IF($A68="","",'Situfin serie mensual'!JG67)</f>
        <v>0</v>
      </c>
      <c r="D68" s="117">
        <f>IF($A68="","",'Situfin serie mensual'!JH67)</f>
        <v>0</v>
      </c>
      <c r="E68" s="117">
        <f>IF($A68="","",'Situfin serie mensual'!JI67)</f>
        <v>0</v>
      </c>
      <c r="F68" s="117">
        <f>IF($A68="","",'Situfin serie mensual'!JJ67)</f>
        <v>0</v>
      </c>
      <c r="G68" s="117">
        <f>IF($A68="","",'Situfin serie mensual'!JK67)</f>
        <v>0</v>
      </c>
      <c r="H68" s="117">
        <f>IF($A68="","",'Situfin serie mensual'!JL67)</f>
        <v>0</v>
      </c>
      <c r="I68" s="117">
        <f>IF($A68="","",'Situfin serie mensual'!JM67)</f>
        <v>0</v>
      </c>
      <c r="J68" s="117">
        <f>IF($A68="","",'Situfin serie mensual'!JN67)</f>
        <v>0</v>
      </c>
      <c r="K68" s="117">
        <f>IF($A68="","",'Situfin serie mensual'!JO67)</f>
        <v>0</v>
      </c>
      <c r="L68" s="117">
        <f>IF($A68="","",'Situfin serie mensual'!JP67)</f>
        <v>0</v>
      </c>
      <c r="M68" s="117">
        <f>IF($A68="","",'Situfin serie mensual'!JQ67)</f>
        <v>0</v>
      </c>
      <c r="N68" s="117">
        <f t="shared" si="1"/>
        <v>35.547135930000003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mensual'!JF68)</f>
        <v>0</v>
      </c>
      <c r="C69" s="117">
        <f>IF($A69="","",'Situfin serie mensual'!JG68)</f>
        <v>0</v>
      </c>
      <c r="D69" s="117">
        <f>IF($A69="","",'Situfin serie mensual'!JH68)</f>
        <v>0</v>
      </c>
      <c r="E69" s="117">
        <f>IF($A69="","",'Situfin serie mensual'!JI68)</f>
        <v>0</v>
      </c>
      <c r="F69" s="117">
        <f>IF($A69="","",'Situfin serie mensual'!JJ68)</f>
        <v>0</v>
      </c>
      <c r="G69" s="117">
        <f>IF($A69="","",'Situfin serie mensual'!JK68)</f>
        <v>0</v>
      </c>
      <c r="H69" s="117">
        <f>IF($A69="","",'Situfin serie mensual'!JL68)</f>
        <v>0</v>
      </c>
      <c r="I69" s="117">
        <f>IF($A69="","",'Situfin serie mensual'!JM68)</f>
        <v>0</v>
      </c>
      <c r="J69" s="117">
        <f>IF($A69="","",'Situfin serie mensual'!JN68)</f>
        <v>0</v>
      </c>
      <c r="K69" s="117">
        <f>IF($A69="","",'Situfin serie mensual'!JO68)</f>
        <v>0</v>
      </c>
      <c r="L69" s="117">
        <f>IF($A69="","",'Situfin serie mensual'!JP68)</f>
        <v>0</v>
      </c>
      <c r="M69" s="117">
        <f>IF($A69="","",'Situfin serie mensual'!JQ68)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mensual'!JF69)</f>
        <v>0</v>
      </c>
      <c r="C70" s="117">
        <f>IF($A70="","",'Situfin serie mensual'!JG69)</f>
        <v>0</v>
      </c>
      <c r="D70" s="117">
        <f>IF($A70="","",'Situfin serie mensual'!JH69)</f>
        <v>0</v>
      </c>
      <c r="E70" s="117">
        <f>IF($A70="","",'Situfin serie mensual'!JI69)</f>
        <v>0</v>
      </c>
      <c r="F70" s="117">
        <f>IF($A70="","",'Situfin serie mensual'!JJ69)</f>
        <v>0</v>
      </c>
      <c r="G70" s="117">
        <f>IF($A70="","",'Situfin serie mensual'!JK69)</f>
        <v>0</v>
      </c>
      <c r="H70" s="117">
        <f>IF($A70="","",'Situfin serie mensual'!JL69)</f>
        <v>0</v>
      </c>
      <c r="I70" s="117">
        <f>IF($A70="","",'Situfin serie mensual'!JM69)</f>
        <v>0</v>
      </c>
      <c r="J70" s="117">
        <f>IF($A70="","",'Situfin serie mensual'!JN69)</f>
        <v>0</v>
      </c>
      <c r="K70" s="117">
        <f>IF($A70="","",'Situfin serie mensual'!JO69)</f>
        <v>0</v>
      </c>
      <c r="L70" s="117">
        <f>IF($A70="","",'Situfin serie mensual'!JP69)</f>
        <v>0</v>
      </c>
      <c r="M70" s="117">
        <f>IF($A70="","",'Situfin serie mensual'!JQ69)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mensual'!JF70)</f>
        <v/>
      </c>
      <c r="C71" s="117" t="str">
        <f>IF($A71="","",'Situfin serie mensual'!JG70)</f>
        <v/>
      </c>
      <c r="D71" s="117" t="str">
        <f>IF($A71="","",'Situfin serie mensual'!JH70)</f>
        <v/>
      </c>
      <c r="E71" s="117" t="str">
        <f>IF($A71="","",'Situfin serie mensual'!JI70)</f>
        <v/>
      </c>
      <c r="F71" s="117" t="str">
        <f>IF($A71="","",'Situfin serie mensual'!JJ70)</f>
        <v/>
      </c>
      <c r="G71" s="117" t="str">
        <f>IF($A71="","",'Situfin serie mensual'!JK70)</f>
        <v/>
      </c>
      <c r="H71" s="117" t="str">
        <f>IF($A71="","",'Situfin serie mensual'!JL70)</f>
        <v/>
      </c>
      <c r="I71" s="117" t="str">
        <f>IF($A71="","",'Situfin serie mensual'!JM70)</f>
        <v/>
      </c>
      <c r="J71" s="117" t="str">
        <f>IF($A71="","",'Situfin serie mensual'!JN70)</f>
        <v/>
      </c>
      <c r="K71" s="117" t="str">
        <f>IF($A71="","",'Situfin serie mensual'!JO70)</f>
        <v/>
      </c>
      <c r="L71" s="117" t="str">
        <f>IF($A71="","",'Situfin serie mensual'!JP70)</f>
        <v/>
      </c>
      <c r="M71" s="117" t="str">
        <f>IF($A71="","",'Situfin serie mensual'!JQ70)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mensual'!JF71)</f>
        <v>153.96490588699953</v>
      </c>
      <c r="C72" s="125">
        <f>IF($A72="","",'Situfin serie mensual'!JG71)</f>
        <v>0</v>
      </c>
      <c r="D72" s="125">
        <f>IF($A72="","",'Situfin serie mensual'!JH71)</f>
        <v>0</v>
      </c>
      <c r="E72" s="125">
        <f>IF($A72="","",'Situfin serie mensual'!JI71)</f>
        <v>0</v>
      </c>
      <c r="F72" s="125">
        <f>IF($A72="","",'Situfin serie mensual'!JJ71)</f>
        <v>0</v>
      </c>
      <c r="G72" s="125">
        <f>IF($A72="","",'Situfin serie mensual'!JK71)</f>
        <v>0</v>
      </c>
      <c r="H72" s="125">
        <f>IF($A72="","",'Situfin serie mensual'!JL71)</f>
        <v>0</v>
      </c>
      <c r="I72" s="125">
        <f>IF($A72="","",'Situfin serie mensual'!JM71)</f>
        <v>0</v>
      </c>
      <c r="J72" s="125">
        <f>IF($A72="","",'Situfin serie mensual'!JN71)</f>
        <v>0</v>
      </c>
      <c r="K72" s="125">
        <f>IF($A72="","",'Situfin serie mensual'!JO71)</f>
        <v>0</v>
      </c>
      <c r="L72" s="125">
        <f>IF($A72="","",'Situfin serie mensual'!JP71)</f>
        <v>0</v>
      </c>
      <c r="M72" s="125">
        <f>IF($A72="","",'Situfin serie mensual'!JQ71)</f>
        <v>0</v>
      </c>
      <c r="N72" s="125">
        <f>+SUM(B72:M72)</f>
        <v>153.96490588699953</v>
      </c>
      <c r="O72" s="10"/>
      <c r="P72" s="10"/>
    </row>
    <row r="73" spans="1:18" s="118" customFormat="1" ht="12.75" x14ac:dyDescent="0.2">
      <c r="A73" s="112"/>
      <c r="B73" s="115" t="str">
        <f>IF($A73="","",'Situfin serie mensual'!JF72)</f>
        <v/>
      </c>
      <c r="C73" s="115" t="str">
        <f>IF($A73="","",'Situfin serie mensual'!JG72)</f>
        <v/>
      </c>
      <c r="D73" s="115" t="str">
        <f>IF($A73="","",'Situfin serie mensual'!JH72)</f>
        <v/>
      </c>
      <c r="E73" s="115" t="str">
        <f>IF($A73="","",'Situfin serie mensual'!JI72)</f>
        <v/>
      </c>
      <c r="F73" s="115" t="str">
        <f>IF($A73="","",'Situfin serie mensual'!JJ72)</f>
        <v/>
      </c>
      <c r="G73" s="115" t="str">
        <f>IF($A73="","",'Situfin serie mensual'!JK72)</f>
        <v/>
      </c>
      <c r="H73" s="115" t="str">
        <f>IF($A73="","",'Situfin serie mensual'!JL72)</f>
        <v/>
      </c>
      <c r="I73" s="115" t="str">
        <f>IF($A73="","",'Situfin serie mensual'!JM72)</f>
        <v/>
      </c>
      <c r="J73" s="115" t="str">
        <f>IF($A73="","",'Situfin serie mensual'!JN72)</f>
        <v/>
      </c>
      <c r="K73" s="115" t="str">
        <f>IF($A73="","",'Situfin serie mensual'!JO72)</f>
        <v/>
      </c>
      <c r="L73" s="115" t="str">
        <f>IF($A73="","",'Situfin serie mensual'!JP72)</f>
        <v/>
      </c>
      <c r="M73" s="115" t="str">
        <f>IF($A73="","",'Situfin serie mensual'!JQ72)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mensual'!JF73)</f>
        <v/>
      </c>
      <c r="C74" s="121" t="str">
        <f>IF($A74="","",'Situfin serie mensual'!JG73)</f>
        <v/>
      </c>
      <c r="D74" s="121" t="str">
        <f>IF($A74="","",'Situfin serie mensual'!JH73)</f>
        <v/>
      </c>
      <c r="E74" s="121" t="str">
        <f>IF($A74="","",'Situfin serie mensual'!JI73)</f>
        <v/>
      </c>
      <c r="F74" s="121" t="str">
        <f>IF($A74="","",'Situfin serie mensual'!JJ73)</f>
        <v/>
      </c>
      <c r="G74" s="121" t="str">
        <f>IF($A74="","",'Situfin serie mensual'!JK73)</f>
        <v/>
      </c>
      <c r="H74" s="121" t="str">
        <f>IF($A74="","",'Situfin serie mensual'!JL73)</f>
        <v/>
      </c>
      <c r="I74" s="121" t="str">
        <f>IF($A74="","",'Situfin serie mensual'!JM73)</f>
        <v/>
      </c>
      <c r="J74" s="121" t="str">
        <f>IF($A74="","",'Situfin serie mensual'!JN73)</f>
        <v/>
      </c>
      <c r="K74" s="121" t="str">
        <f>IF($A74="","",'Situfin serie mensual'!JO73)</f>
        <v/>
      </c>
      <c r="L74" s="121" t="str">
        <f>IF($A74="","",'Situfin serie mensual'!JP73)</f>
        <v/>
      </c>
      <c r="M74" s="121" t="str">
        <f>IF($A74="","",'Situfin serie mensual'!JQ73)</f>
        <v/>
      </c>
      <c r="N74" s="121"/>
      <c r="Q74" s="147"/>
      <c r="R74" s="147"/>
    </row>
    <row r="75" spans="1:18" s="16" customFormat="1" ht="12.75" outlineLevel="2" x14ac:dyDescent="0.2">
      <c r="A75" s="10" t="s">
        <v>51</v>
      </c>
      <c r="B75" s="115">
        <f>IF($A75="","",'Situfin serie mensual'!JF74)</f>
        <v>380.00272154300001</v>
      </c>
      <c r="C75" s="115">
        <f>IF($A75="","",'Situfin serie mensual'!JG74)</f>
        <v>0</v>
      </c>
      <c r="D75" s="115">
        <f>IF($A75="","",'Situfin serie mensual'!JH74)</f>
        <v>0</v>
      </c>
      <c r="E75" s="115">
        <f>IF($A75="","",'Situfin serie mensual'!JI74)</f>
        <v>0</v>
      </c>
      <c r="F75" s="115">
        <f>IF($A75="","",'Situfin serie mensual'!JJ74)</f>
        <v>0</v>
      </c>
      <c r="G75" s="115">
        <f>IF($A75="","",'Situfin serie mensual'!JK74)</f>
        <v>0</v>
      </c>
      <c r="H75" s="115">
        <f>IF($A75="","",'Situfin serie mensual'!JL74)</f>
        <v>0</v>
      </c>
      <c r="I75" s="115">
        <f>IF($A75="","",'Situfin serie mensual'!JM74)</f>
        <v>0</v>
      </c>
      <c r="J75" s="115">
        <f>IF($A75="","",'Situfin serie mensual'!JN74)</f>
        <v>0</v>
      </c>
      <c r="K75" s="115">
        <f>IF($A75="","",'Situfin serie mensual'!JO74)</f>
        <v>0</v>
      </c>
      <c r="L75" s="115">
        <f>IF($A75="","",'Situfin serie mensual'!JP74)</f>
        <v>0</v>
      </c>
      <c r="M75" s="115">
        <f>IF($A75="","",'Situfin serie mensual'!JQ74)</f>
        <v>0</v>
      </c>
      <c r="N75" s="115">
        <f>+SUM(B75:M75)</f>
        <v>380.00272154300001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mensual'!JF75)</f>
        <v>367.81199148299999</v>
      </c>
      <c r="C76" s="117">
        <f>IF($A76="","",'Situfin serie mensual'!JG75)</f>
        <v>0</v>
      </c>
      <c r="D76" s="117">
        <f>IF($A76="","",'Situfin serie mensual'!JH75)</f>
        <v>0</v>
      </c>
      <c r="E76" s="117">
        <f>IF($A76="","",'Situfin serie mensual'!JI75)</f>
        <v>0</v>
      </c>
      <c r="F76" s="117">
        <f>IF($A76="","",'Situfin serie mensual'!JJ75)</f>
        <v>0</v>
      </c>
      <c r="G76" s="117">
        <f>IF($A76="","",'Situfin serie mensual'!JK75)</f>
        <v>0</v>
      </c>
      <c r="H76" s="117">
        <f>IF($A76="","",'Situfin serie mensual'!JL75)</f>
        <v>0</v>
      </c>
      <c r="I76" s="117">
        <f>IF($A76="","",'Situfin serie mensual'!JM75)</f>
        <v>0</v>
      </c>
      <c r="J76" s="117">
        <f>IF($A76="","",'Situfin serie mensual'!JN75)</f>
        <v>0</v>
      </c>
      <c r="K76" s="117">
        <f>IF($A76="","",'Situfin serie mensual'!JO75)</f>
        <v>0</v>
      </c>
      <c r="L76" s="117">
        <f>IF($A76="","",'Situfin serie mensual'!JP75)</f>
        <v>0</v>
      </c>
      <c r="M76" s="117">
        <f>IF($A76="","",'Situfin serie mensual'!JQ75)</f>
        <v>0</v>
      </c>
      <c r="N76" s="117">
        <f>+SUM(B76:M76)</f>
        <v>367.81199148299999</v>
      </c>
      <c r="O76" s="10"/>
      <c r="P76" s="10"/>
      <c r="Q76" s="148"/>
      <c r="R76" s="148"/>
    </row>
    <row r="77" spans="1:18" s="118" customFormat="1" ht="12.75" x14ac:dyDescent="0.2">
      <c r="A77" s="13" t="s">
        <v>53</v>
      </c>
      <c r="B77" s="117">
        <f>IF($A77="","",'Situfin serie mensual'!JF76)</f>
        <v>12.19073006</v>
      </c>
      <c r="C77" s="117">
        <f>IF($A77="","",'Situfin serie mensual'!JG76)</f>
        <v>0</v>
      </c>
      <c r="D77" s="117">
        <f>IF($A77="","",'Situfin serie mensual'!JH76)</f>
        <v>0</v>
      </c>
      <c r="E77" s="117">
        <f>IF($A77="","",'Situfin serie mensual'!JI76)</f>
        <v>0</v>
      </c>
      <c r="F77" s="117">
        <f>IF($A77="","",'Situfin serie mensual'!JJ76)</f>
        <v>0</v>
      </c>
      <c r="G77" s="117">
        <f>IF($A77="","",'Situfin serie mensual'!JK76)</f>
        <v>0</v>
      </c>
      <c r="H77" s="117">
        <f>IF($A77="","",'Situfin serie mensual'!JL76)</f>
        <v>0</v>
      </c>
      <c r="I77" s="117">
        <f>IF($A77="","",'Situfin serie mensual'!JM76)</f>
        <v>0</v>
      </c>
      <c r="J77" s="117">
        <f>IF($A77="","",'Situfin serie mensual'!JN76)</f>
        <v>0</v>
      </c>
      <c r="K77" s="117">
        <f>IF($A77="","",'Situfin serie mensual'!JO76)</f>
        <v>0</v>
      </c>
      <c r="L77" s="117">
        <f>IF($A77="","",'Situfin serie mensual'!JP76)</f>
        <v>0</v>
      </c>
      <c r="M77" s="117">
        <f>IF($A77="","",'Situfin serie mensual'!JQ76)</f>
        <v>0</v>
      </c>
      <c r="N77" s="117">
        <f>+SUM(B77:M77)</f>
        <v>12.19073006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mensual'!JF77)</f>
        <v>0</v>
      </c>
      <c r="C78" s="117">
        <f>IF($A78="","",'Situfin serie mensual'!JG77)</f>
        <v>0</v>
      </c>
      <c r="D78" s="117">
        <f>IF($A78="","",'Situfin serie mensual'!JH77)</f>
        <v>0</v>
      </c>
      <c r="E78" s="117">
        <f>IF($A78="","",'Situfin serie mensual'!JI77)</f>
        <v>0</v>
      </c>
      <c r="F78" s="117">
        <f>IF($A78="","",'Situfin serie mensual'!JJ77)</f>
        <v>0</v>
      </c>
      <c r="G78" s="117">
        <f>IF($A78="","",'Situfin serie mensual'!JK77)</f>
        <v>0</v>
      </c>
      <c r="H78" s="117">
        <f>IF($A78="","",'Situfin serie mensual'!JL77)</f>
        <v>0</v>
      </c>
      <c r="I78" s="117">
        <f>IF($A78="","",'Situfin serie mensual'!JM77)</f>
        <v>0</v>
      </c>
      <c r="J78" s="117">
        <f>IF($A78="","",'Situfin serie mensual'!JN77)</f>
        <v>0</v>
      </c>
      <c r="K78" s="117">
        <f>IF($A78="","",'Situfin serie mensual'!JO77)</f>
        <v>0</v>
      </c>
      <c r="L78" s="117">
        <f>IF($A78="","",'Situfin serie mensual'!JP77)</f>
        <v>0</v>
      </c>
      <c r="M78" s="117">
        <f>IF($A78="","",'Situfin serie mensual'!JQ77)</f>
        <v>0</v>
      </c>
      <c r="N78" s="117">
        <f>+SUM(B78:M78)</f>
        <v>0</v>
      </c>
      <c r="O78" s="10"/>
      <c r="P78" s="10"/>
      <c r="Q78" s="148"/>
      <c r="R78" s="148"/>
    </row>
    <row r="79" spans="1:18" s="118" customFormat="1" ht="13.5" x14ac:dyDescent="0.25">
      <c r="A79" s="149" t="s">
        <v>55</v>
      </c>
      <c r="B79" s="130">
        <f>IF($A79="","",'Situfin serie mensual'!JF78)</f>
        <v>-226.03781565600048</v>
      </c>
      <c r="C79" s="130">
        <f>IF($A79="","",'Situfin serie mensual'!JG78)</f>
        <v>0</v>
      </c>
      <c r="D79" s="130">
        <f>IF($A79="","",'Situfin serie mensual'!JH78)</f>
        <v>0</v>
      </c>
      <c r="E79" s="130">
        <f>IF($A79="","",'Situfin serie mensual'!JI78)</f>
        <v>0</v>
      </c>
      <c r="F79" s="130">
        <f>IF($A79="","",'Situfin serie mensual'!JJ78)</f>
        <v>0</v>
      </c>
      <c r="G79" s="130">
        <f>IF($A79="","",'Situfin serie mensual'!JK78)</f>
        <v>0</v>
      </c>
      <c r="H79" s="130">
        <f>IF($A79="","",'Situfin serie mensual'!JL78)</f>
        <v>0</v>
      </c>
      <c r="I79" s="130">
        <f>IF($A79="","",'Situfin serie mensual'!JM78)</f>
        <v>0</v>
      </c>
      <c r="J79" s="130">
        <f>IF($A79="","",'Situfin serie mensual'!JN78)</f>
        <v>0</v>
      </c>
      <c r="K79" s="130">
        <f>IF($A79="","",'Situfin serie mensual'!JO78)</f>
        <v>0</v>
      </c>
      <c r="L79" s="130">
        <f>IF($A79="","",'Situfin serie mensual'!JP78)</f>
        <v>0</v>
      </c>
      <c r="M79" s="130">
        <f>IF($A79="","",'Situfin serie mensual'!JQ78)</f>
        <v>0</v>
      </c>
      <c r="N79" s="130">
        <f>+SUM(B79:M79)</f>
        <v>-226.03781565600048</v>
      </c>
      <c r="O79" s="150"/>
      <c r="P79" s="10"/>
      <c r="Q79" s="10"/>
    </row>
    <row r="80" spans="1:18" s="118" customFormat="1" ht="12.75" x14ac:dyDescent="0.2">
      <c r="A80" s="13"/>
      <c r="B80" s="117" t="str">
        <f>IF($A80="","",'Situfin serie mensual'!JF79)</f>
        <v/>
      </c>
      <c r="C80" s="117" t="str">
        <f>IF($A80="","",'Situfin serie mensual'!JG79)</f>
        <v/>
      </c>
      <c r="D80" s="117" t="str">
        <f>IF($A80="","",'Situfin serie mensual'!JH79)</f>
        <v/>
      </c>
      <c r="E80" s="117" t="str">
        <f>IF($A80="","",'Situfin serie mensual'!JI79)</f>
        <v/>
      </c>
      <c r="F80" s="117" t="str">
        <f>IF($A80="","",'Situfin serie mensual'!JJ79)</f>
        <v/>
      </c>
      <c r="G80" s="117" t="str">
        <f>IF($A80="","",'Situfin serie mensual'!JK79)</f>
        <v/>
      </c>
      <c r="H80" s="117" t="str">
        <f>IF($A80="","",'Situfin serie mensual'!JL79)</f>
        <v/>
      </c>
      <c r="I80" s="117" t="str">
        <f>IF($A80="","",'Situfin serie mensual'!JM79)</f>
        <v/>
      </c>
      <c r="J80" s="117" t="str">
        <f>IF($A80="","",'Situfin serie mensual'!JN79)</f>
        <v/>
      </c>
      <c r="K80" s="117" t="str">
        <f>IF($A80="","",'Situfin serie mensual'!JO79)</f>
        <v/>
      </c>
      <c r="L80" s="117" t="str">
        <f>IF($A80="","",'Situfin serie mensual'!JP79)</f>
        <v/>
      </c>
      <c r="M80" s="117" t="str">
        <f>IF($A80="","",'Situfin serie mensual'!JQ79)</f>
        <v/>
      </c>
      <c r="N80" s="117"/>
      <c r="O80" s="10"/>
      <c r="P80" s="10"/>
    </row>
    <row r="81" spans="1:16" s="118" customFormat="1" ht="12.75" x14ac:dyDescent="0.2">
      <c r="A81" s="151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mensual'!JF81)</f>
        <v/>
      </c>
      <c r="C82" s="117" t="str">
        <f>IF($A82="","",'Situfin serie mensual'!JG81)</f>
        <v/>
      </c>
      <c r="D82" s="117" t="str">
        <f>IF($A82="","",'Situfin serie mensual'!JH81)</f>
        <v/>
      </c>
      <c r="E82" s="117" t="str">
        <f>IF($A82="","",'Situfin serie mensual'!JI81)</f>
        <v/>
      </c>
      <c r="F82" s="117" t="str">
        <f>IF($A82="","",'Situfin serie mensual'!JJ81)</f>
        <v/>
      </c>
      <c r="G82" s="117" t="str">
        <f>IF($A82="","",'Situfin serie mensual'!JK81)</f>
        <v/>
      </c>
      <c r="H82" s="117" t="str">
        <f>IF($A82="","",'Situfin serie mensual'!JL81)</f>
        <v/>
      </c>
      <c r="I82" s="117" t="str">
        <f>IF($A82="","",'Situfin serie mensual'!JM81)</f>
        <v/>
      </c>
      <c r="J82" s="117" t="str">
        <f>IF($A82="","",'Situfin serie mensual'!JN81)</f>
        <v/>
      </c>
      <c r="K82" s="117" t="str">
        <f>IF($A82="","",'Situfin serie mensual'!JO81)</f>
        <v/>
      </c>
      <c r="L82" s="117" t="str">
        <f>IF($A82="","",'Situfin serie mensual'!JP81)</f>
        <v/>
      </c>
      <c r="M82" s="117" t="str">
        <f>IF($A82="","",'Situfin serie mensual'!JQ81)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mensual'!JF82)</f>
        <v>-0.87444138900000001</v>
      </c>
      <c r="C83" s="115">
        <f>IF($A83="","",'Situfin serie mensual'!JG82)</f>
        <v>0</v>
      </c>
      <c r="D83" s="115">
        <f>IF($A83="","",'Situfin serie mensual'!JH82)</f>
        <v>0</v>
      </c>
      <c r="E83" s="115">
        <f>IF($A83="","",'Situfin serie mensual'!JI82)</f>
        <v>0</v>
      </c>
      <c r="F83" s="115">
        <f>IF($A83="","",'Situfin serie mensual'!JJ82)</f>
        <v>0</v>
      </c>
      <c r="G83" s="115">
        <f>IF($A83="","",'Situfin serie mensual'!JK82)</f>
        <v>0</v>
      </c>
      <c r="H83" s="115">
        <f>IF($A83="","",'Situfin serie mensual'!JL82)</f>
        <v>0</v>
      </c>
      <c r="I83" s="115">
        <f>IF($A83="","",'Situfin serie mensual'!JM82)</f>
        <v>0</v>
      </c>
      <c r="J83" s="115">
        <f>IF($A83="","",'Situfin serie mensual'!JN82)</f>
        <v>0</v>
      </c>
      <c r="K83" s="115">
        <f>IF($A83="","",'Situfin serie mensual'!JO82)</f>
        <v>0</v>
      </c>
      <c r="L83" s="115">
        <f>IF($A83="","",'Situfin serie mensual'!JP82)</f>
        <v>0</v>
      </c>
      <c r="M83" s="115">
        <f>IF($A83="","",'Situfin serie mensual'!JQ82)</f>
        <v>0</v>
      </c>
      <c r="N83" s="115">
        <f>+SUM(B83:M83)</f>
        <v>-0.87444138900000001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mensual'!JF83)</f>
        <v>-0.87444138900000001</v>
      </c>
      <c r="C84" s="117">
        <f>IF($A84="","",'Situfin serie mensual'!JG83)</f>
        <v>0</v>
      </c>
      <c r="D84" s="117">
        <f>IF($A84="","",'Situfin serie mensual'!JH83)</f>
        <v>0</v>
      </c>
      <c r="E84" s="117">
        <f>IF($A84="","",'Situfin serie mensual'!JI83)</f>
        <v>0</v>
      </c>
      <c r="F84" s="117">
        <f>IF($A84="","",'Situfin serie mensual'!JJ83)</f>
        <v>0</v>
      </c>
      <c r="G84" s="117">
        <f>IF($A84="","",'Situfin serie mensual'!JK83)</f>
        <v>0</v>
      </c>
      <c r="H84" s="117">
        <f>IF($A84="","",'Situfin serie mensual'!JL83)</f>
        <v>0</v>
      </c>
      <c r="I84" s="117">
        <f>IF($A84="","",'Situfin serie mensual'!JM83)</f>
        <v>0</v>
      </c>
      <c r="J84" s="117">
        <f>IF($A84="","",'Situfin serie mensual'!JN83)</f>
        <v>0</v>
      </c>
      <c r="K84" s="117">
        <f>IF($A84="","",'Situfin serie mensual'!JO83)</f>
        <v>0</v>
      </c>
      <c r="L84" s="117">
        <f>IF($A84="","",'Situfin serie mensual'!JP83)</f>
        <v>0</v>
      </c>
      <c r="M84" s="117">
        <f>IF($A84="","",'Situfin serie mensual'!JQ83)</f>
        <v>0</v>
      </c>
      <c r="N84" s="117">
        <f t="shared" ref="N84:N95" si="2">+SUM(B84:M84)</f>
        <v>-0.87444138900000001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mensual'!JF84)</f>
        <v>0</v>
      </c>
      <c r="C85" s="117">
        <f>IF($A85="","",'Situfin serie mensual'!JG84)</f>
        <v>0</v>
      </c>
      <c r="D85" s="117">
        <f>IF($A85="","",'Situfin serie mensual'!JH84)</f>
        <v>0</v>
      </c>
      <c r="E85" s="117">
        <f>IF($A85="","",'Situfin serie mensual'!JI84)</f>
        <v>0</v>
      </c>
      <c r="F85" s="117">
        <f>IF($A85="","",'Situfin serie mensual'!JJ84)</f>
        <v>0</v>
      </c>
      <c r="G85" s="117">
        <f>IF($A85="","",'Situfin serie mensual'!JK84)</f>
        <v>0</v>
      </c>
      <c r="H85" s="117">
        <f>IF($A85="","",'Situfin serie mensual'!JL84)</f>
        <v>0</v>
      </c>
      <c r="I85" s="117">
        <f>IF($A85="","",'Situfin serie mensual'!JM84)</f>
        <v>0</v>
      </c>
      <c r="J85" s="117">
        <f>IF($A85="","",'Situfin serie mensual'!JN84)</f>
        <v>0</v>
      </c>
      <c r="K85" s="117">
        <f>IF($A85="","",'Situfin serie mensual'!JO84)</f>
        <v>0</v>
      </c>
      <c r="L85" s="117">
        <f>IF($A85="","",'Situfin serie mensual'!JP84)</f>
        <v>0</v>
      </c>
      <c r="M85" s="117">
        <f>IF($A85="","",'Situfin serie mensual'!JQ84)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mensual'!JF85)</f>
        <v>69.093220928000008</v>
      </c>
      <c r="C86" s="115">
        <f>IF($A86="","",'Situfin serie mensual'!JG85)</f>
        <v>0</v>
      </c>
      <c r="D86" s="115">
        <f>IF($A86="","",'Situfin serie mensual'!JH85)</f>
        <v>0</v>
      </c>
      <c r="E86" s="115">
        <f>IF($A86="","",'Situfin serie mensual'!JI85)</f>
        <v>0</v>
      </c>
      <c r="F86" s="115">
        <f>IF($A86="","",'Situfin serie mensual'!JJ85)</f>
        <v>0</v>
      </c>
      <c r="G86" s="115">
        <f>IF($A86="","",'Situfin serie mensual'!JK85)</f>
        <v>0</v>
      </c>
      <c r="H86" s="115">
        <f>IF($A86="","",'Situfin serie mensual'!JL85)</f>
        <v>0</v>
      </c>
      <c r="I86" s="115">
        <f>IF($A86="","",'Situfin serie mensual'!JM85)</f>
        <v>0</v>
      </c>
      <c r="J86" s="115">
        <f>IF($A86="","",'Situfin serie mensual'!JN85)</f>
        <v>0</v>
      </c>
      <c r="K86" s="115">
        <f>IF($A86="","",'Situfin serie mensual'!JO85)</f>
        <v>0</v>
      </c>
      <c r="L86" s="115">
        <f>IF($A86="","",'Situfin serie mensual'!JP85)</f>
        <v>0</v>
      </c>
      <c r="M86" s="115">
        <f>IF($A86="","",'Situfin serie mensual'!JQ85)</f>
        <v>0</v>
      </c>
      <c r="N86" s="115">
        <f t="shared" si="2"/>
        <v>69.093220928000008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mensual'!JF86)</f>
        <v>-1.0937018999999999E-2</v>
      </c>
      <c r="C87" s="117">
        <f>IF($A87="","",'Situfin serie mensual'!JG86)</f>
        <v>0</v>
      </c>
      <c r="D87" s="117">
        <f>IF($A87="","",'Situfin serie mensual'!JH86)</f>
        <v>0</v>
      </c>
      <c r="E87" s="117">
        <f>IF($A87="","",'Situfin serie mensual'!JI86)</f>
        <v>0</v>
      </c>
      <c r="F87" s="117">
        <f>IF($A87="","",'Situfin serie mensual'!JJ86)</f>
        <v>0</v>
      </c>
      <c r="G87" s="117">
        <f>IF($A87="","",'Situfin serie mensual'!JK86)</f>
        <v>0</v>
      </c>
      <c r="H87" s="117">
        <f>IF($A87="","",'Situfin serie mensual'!JL86)</f>
        <v>0</v>
      </c>
      <c r="I87" s="117">
        <f>IF($A87="","",'Situfin serie mensual'!JM86)</f>
        <v>0</v>
      </c>
      <c r="J87" s="117">
        <f>IF($A87="","",'Situfin serie mensual'!JN86)</f>
        <v>0</v>
      </c>
      <c r="K87" s="117">
        <f>IF($A87="","",'Situfin serie mensual'!JO86)</f>
        <v>0</v>
      </c>
      <c r="L87" s="117">
        <f>IF($A87="","",'Situfin serie mensual'!JP86)</f>
        <v>0</v>
      </c>
      <c r="M87" s="117">
        <f>IF($A87="","",'Situfin serie mensual'!JQ86)</f>
        <v>0</v>
      </c>
      <c r="N87" s="117">
        <f t="shared" si="2"/>
        <v>-1.0937018999999999E-2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mensual'!JF87)</f>
        <v>69.104157947000004</v>
      </c>
      <c r="C88" s="117">
        <f>IF($A88="","",'Situfin serie mensual'!JG87)</f>
        <v>0</v>
      </c>
      <c r="D88" s="117">
        <f>IF($A88="","",'Situfin serie mensual'!JH87)</f>
        <v>0</v>
      </c>
      <c r="E88" s="117">
        <f>IF($A88="","",'Situfin serie mensual'!JI87)</f>
        <v>0</v>
      </c>
      <c r="F88" s="117">
        <f>IF($A88="","",'Situfin serie mensual'!JJ87)</f>
        <v>0</v>
      </c>
      <c r="G88" s="117">
        <f>IF($A88="","",'Situfin serie mensual'!JK87)</f>
        <v>0</v>
      </c>
      <c r="H88" s="117">
        <f>IF($A88="","",'Situfin serie mensual'!JL87)</f>
        <v>0</v>
      </c>
      <c r="I88" s="117">
        <f>IF($A88="","",'Situfin serie mensual'!JM87)</f>
        <v>0</v>
      </c>
      <c r="J88" s="117">
        <f>IF($A88="","",'Situfin serie mensual'!JN87)</f>
        <v>0</v>
      </c>
      <c r="K88" s="117">
        <f>IF($A88="","",'Situfin serie mensual'!JO87)</f>
        <v>0</v>
      </c>
      <c r="L88" s="117">
        <f>IF($A88="","",'Situfin serie mensual'!JP87)</f>
        <v>0</v>
      </c>
      <c r="M88" s="117">
        <f>IF($A88="","",'Situfin serie mensual'!JQ87)</f>
        <v>0</v>
      </c>
      <c r="N88" s="117">
        <f t="shared" si="2"/>
        <v>69.104157947000004</v>
      </c>
      <c r="O88" s="10"/>
      <c r="P88" s="10"/>
    </row>
    <row r="89" spans="1:16" s="118" customFormat="1" ht="12.75" x14ac:dyDescent="0.2">
      <c r="A89" s="13"/>
      <c r="B89" s="117" t="str">
        <f>IF($A89="","",'Situfin serie mensual'!JF88)</f>
        <v/>
      </c>
      <c r="C89" s="117" t="str">
        <f>IF($A89="","",'Situfin serie mensual'!JG88)</f>
        <v/>
      </c>
      <c r="D89" s="117" t="str">
        <f>IF($A89="","",'Situfin serie mensual'!JH88)</f>
        <v/>
      </c>
      <c r="E89" s="117" t="str">
        <f>IF($A89="","",'Situfin serie mensual'!JI88)</f>
        <v/>
      </c>
      <c r="F89" s="117" t="str">
        <f>IF($A89="","",'Situfin serie mensual'!JJ88)</f>
        <v/>
      </c>
      <c r="G89" s="117" t="str">
        <f>IF($A89="","",'Situfin serie mensual'!JK88)</f>
        <v/>
      </c>
      <c r="H89" s="117" t="str">
        <f>IF($A89="","",'Situfin serie mensual'!JL88)</f>
        <v/>
      </c>
      <c r="I89" s="117" t="str">
        <f>IF($A89="","",'Situfin serie mensual'!JM88)</f>
        <v/>
      </c>
      <c r="J89" s="117" t="str">
        <f>IF($A89="","",'Situfin serie mensual'!JN88)</f>
        <v/>
      </c>
      <c r="K89" s="117" t="str">
        <f>IF($A89="","",'Situfin serie mensual'!JO88)</f>
        <v/>
      </c>
      <c r="L89" s="117" t="str">
        <f>IF($A89="","",'Situfin serie mensual'!JP88)</f>
        <v/>
      </c>
      <c r="M89" s="117" t="str">
        <f>IF($A89="","",'Situfin serie mensual'!JQ88)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mensual'!JF89)</f>
        <v>0</v>
      </c>
      <c r="C90" s="115">
        <f>IF($A90="","",'Situfin serie mensual'!JG89)</f>
        <v>0</v>
      </c>
      <c r="D90" s="115">
        <f>IF($A90="","",'Situfin serie mensual'!JH89)</f>
        <v>0</v>
      </c>
      <c r="E90" s="115">
        <f>IF($A90="","",'Situfin serie mensual'!JI89)</f>
        <v>0</v>
      </c>
      <c r="F90" s="115">
        <f>IF($A90="","",'Situfin serie mensual'!JJ89)</f>
        <v>0</v>
      </c>
      <c r="G90" s="115">
        <f>IF($A90="","",'Situfin serie mensual'!JK89)</f>
        <v>0</v>
      </c>
      <c r="H90" s="115">
        <f>IF($A90="","",'Situfin serie mensual'!JL89)</f>
        <v>0</v>
      </c>
      <c r="I90" s="115">
        <f>IF($A90="","",'Situfin serie mensual'!JM89)</f>
        <v>0</v>
      </c>
      <c r="J90" s="115">
        <f>IF($A90="","",'Situfin serie mensual'!JN89)</f>
        <v>0</v>
      </c>
      <c r="K90" s="115">
        <f>IF($A90="","",'Situfin serie mensual'!JO89)</f>
        <v>0</v>
      </c>
      <c r="L90" s="115">
        <f>IF($A90="","",'Situfin serie mensual'!JP89)</f>
        <v>0</v>
      </c>
      <c r="M90" s="115">
        <f>IF($A90="","",'Situfin serie mensual'!JQ89)</f>
        <v>0</v>
      </c>
      <c r="N90" s="115">
        <f t="shared" si="2"/>
        <v>0</v>
      </c>
    </row>
    <row r="91" spans="1:16" s="133" customFormat="1" ht="12.75" x14ac:dyDescent="0.2">
      <c r="A91" s="13" t="s">
        <v>61</v>
      </c>
      <c r="B91" s="132">
        <f>IF($A91="","",'Situfin serie mensual'!JF90)</f>
        <v>0</v>
      </c>
      <c r="C91" s="132">
        <f>IF($A91="","",'Situfin serie mensual'!JG90)</f>
        <v>0</v>
      </c>
      <c r="D91" s="132">
        <f>IF($A91="","",'Situfin serie mensual'!JH90)</f>
        <v>0</v>
      </c>
      <c r="E91" s="132">
        <f>IF($A91="","",'Situfin serie mensual'!JI90)</f>
        <v>0</v>
      </c>
      <c r="F91" s="132">
        <f>IF($A91="","",'Situfin serie mensual'!JJ90)</f>
        <v>0</v>
      </c>
      <c r="G91" s="132">
        <f>IF($A91="","",'Situfin serie mensual'!JK90)</f>
        <v>0</v>
      </c>
      <c r="H91" s="132">
        <f>IF($A91="","",'Situfin serie mensual'!JL90)</f>
        <v>0</v>
      </c>
      <c r="I91" s="132">
        <f>IF($A91="","",'Situfin serie mensual'!JM90)</f>
        <v>0</v>
      </c>
      <c r="J91" s="132">
        <f>IF($A91="","",'Situfin serie mensual'!JN90)</f>
        <v>0</v>
      </c>
      <c r="K91" s="132">
        <f>IF($A91="","",'Situfin serie mensual'!JO90)</f>
        <v>0</v>
      </c>
      <c r="L91" s="132">
        <f>IF($A91="","",'Situfin serie mensual'!JP90)</f>
        <v>0</v>
      </c>
      <c r="M91" s="132">
        <f>IF($A91="","",'Situfin serie mensual'!JQ90)</f>
        <v>0</v>
      </c>
      <c r="N91" s="117">
        <f t="shared" si="2"/>
        <v>0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mensual'!JF91)</f>
        <v>0</v>
      </c>
      <c r="C92" s="132">
        <f>IF($A92="","",'Situfin serie mensual'!JG91)</f>
        <v>0</v>
      </c>
      <c r="D92" s="132">
        <f>IF($A92="","",'Situfin serie mensual'!JH91)</f>
        <v>0</v>
      </c>
      <c r="E92" s="132">
        <f>IF($A92="","",'Situfin serie mensual'!JI91)</f>
        <v>0</v>
      </c>
      <c r="F92" s="132">
        <f>IF($A92="","",'Situfin serie mensual'!JJ91)</f>
        <v>0</v>
      </c>
      <c r="G92" s="132">
        <f>IF($A92="","",'Situfin serie mensual'!JK91)</f>
        <v>0</v>
      </c>
      <c r="H92" s="132">
        <f>IF($A92="","",'Situfin serie mensual'!JL91)</f>
        <v>0</v>
      </c>
      <c r="I92" s="132">
        <f>IF($A92="","",'Situfin serie mensual'!JM91)</f>
        <v>0</v>
      </c>
      <c r="J92" s="132">
        <f>IF($A92="","",'Situfin serie mensual'!JN91)</f>
        <v>0</v>
      </c>
      <c r="K92" s="132">
        <f>IF($A92="","",'Situfin serie mensual'!JO91)</f>
        <v>0</v>
      </c>
      <c r="L92" s="132">
        <f>IF($A92="","",'Situfin serie mensual'!JP91)</f>
        <v>0</v>
      </c>
      <c r="M92" s="132">
        <f>IF($A92="","",'Situfin serie mensual'!JQ91)</f>
        <v>0</v>
      </c>
      <c r="N92" s="117">
        <f t="shared" si="2"/>
        <v>0</v>
      </c>
      <c r="O92" s="10"/>
      <c r="P92" s="10"/>
    </row>
    <row r="93" spans="1:16" s="133" customFormat="1" ht="12.75" x14ac:dyDescent="0.2">
      <c r="B93" s="132" t="str">
        <f>IF($A93="","",'Situfin serie mensual'!JF92)</f>
        <v/>
      </c>
      <c r="C93" s="132" t="str">
        <f>IF($A93="","",'Situfin serie mensual'!JG92)</f>
        <v/>
      </c>
      <c r="D93" s="132" t="str">
        <f>IF($A93="","",'Situfin serie mensual'!JH92)</f>
        <v/>
      </c>
      <c r="E93" s="132" t="str">
        <f>IF($A93="","",'Situfin serie mensual'!JI92)</f>
        <v/>
      </c>
      <c r="F93" s="132" t="str">
        <f>IF($A93="","",'Situfin serie mensual'!JJ92)</f>
        <v/>
      </c>
      <c r="G93" s="132" t="str">
        <f>IF($A93="","",'Situfin serie mensual'!JK92)</f>
        <v/>
      </c>
      <c r="H93" s="132" t="str">
        <f>IF($A93="","",'Situfin serie mensual'!JL92)</f>
        <v/>
      </c>
      <c r="I93" s="132" t="str">
        <f>IF($A93="","",'Situfin serie mensual'!JM92)</f>
        <v/>
      </c>
      <c r="J93" s="132" t="str">
        <f>IF($A93="","",'Situfin serie mensual'!JN92)</f>
        <v/>
      </c>
      <c r="K93" s="132" t="str">
        <f>IF($A93="","",'Situfin serie mensual'!JO92)</f>
        <v/>
      </c>
      <c r="L93" s="132" t="str">
        <f>IF($A93="","",'Situfin serie mensual'!JP92)</f>
        <v/>
      </c>
      <c r="M93" s="132" t="str">
        <f>IF($A93="","",'Situfin serie mensual'!JQ92)</f>
        <v/>
      </c>
      <c r="N93" s="152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mensual'!JF93)</f>
        <v>0</v>
      </c>
      <c r="C94" s="134">
        <f>IF($A94="","",'Situfin serie mensual'!JG93)</f>
        <v>0</v>
      </c>
      <c r="D94" s="134">
        <f>IF($A94="","",'Situfin serie mensual'!JH93)</f>
        <v>0</v>
      </c>
      <c r="E94" s="134">
        <f>IF($A94="","",'Situfin serie mensual'!JI93)</f>
        <v>0</v>
      </c>
      <c r="F94" s="134">
        <f>IF($A94="","",'Situfin serie mensual'!JJ93)</f>
        <v>0</v>
      </c>
      <c r="G94" s="134">
        <f>IF($A94="","",'Situfin serie mensual'!JK93)</f>
        <v>0</v>
      </c>
      <c r="H94" s="134">
        <f>IF($A94="","",'Situfin serie mensual'!JL93)</f>
        <v>0</v>
      </c>
      <c r="I94" s="134">
        <f>IF($A94="","",'Situfin serie mensual'!JM93)</f>
        <v>0</v>
      </c>
      <c r="J94" s="134">
        <f>IF($A94="","",'Situfin serie mensual'!JN93)</f>
        <v>0</v>
      </c>
      <c r="K94" s="134">
        <f>IF($A94="","",'Situfin serie mensual'!JO93)</f>
        <v>0</v>
      </c>
      <c r="L94" s="134">
        <f>IF($A94="","",'Situfin serie mensual'!JP93)</f>
        <v>0</v>
      </c>
      <c r="M94" s="134">
        <f>IF($A94="","",'Situfin serie mensual'!JQ93)</f>
        <v>0</v>
      </c>
      <c r="N94" s="115">
        <f t="shared" si="2"/>
        <v>0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mensual'!JF94)</f>
        <v>0</v>
      </c>
      <c r="C95" s="132">
        <f>IF($A95="","",'Situfin serie mensual'!JG94)</f>
        <v>0</v>
      </c>
      <c r="D95" s="132">
        <f>IF($A95="","",'Situfin serie mensual'!JH94)</f>
        <v>0</v>
      </c>
      <c r="E95" s="132">
        <f>IF($A95="","",'Situfin serie mensual'!JI94)</f>
        <v>0</v>
      </c>
      <c r="F95" s="132">
        <f>IF($A95="","",'Situfin serie mensual'!JJ94)</f>
        <v>0</v>
      </c>
      <c r="G95" s="132">
        <f>IF($A95="","",'Situfin serie mensual'!JK94)</f>
        <v>0</v>
      </c>
      <c r="H95" s="132">
        <f>IF($A95="","",'Situfin serie mensual'!JL94)</f>
        <v>0</v>
      </c>
      <c r="I95" s="132">
        <f>IF($A95="","",'Situfin serie mensual'!JM94)</f>
        <v>0</v>
      </c>
      <c r="J95" s="132">
        <f>IF($A95="","",'Situfin serie mensual'!JN94)</f>
        <v>0</v>
      </c>
      <c r="K95" s="132">
        <f>IF($A95="","",'Situfin serie mensual'!JO94)</f>
        <v>0</v>
      </c>
      <c r="L95" s="132">
        <f>IF($A95="","",'Situfin serie mensual'!JP94)</f>
        <v>0</v>
      </c>
      <c r="M95" s="132">
        <f>IF($A95="","",'Situfin serie mensual'!JQ94)</f>
        <v>0</v>
      </c>
      <c r="N95" s="117">
        <f t="shared" si="2"/>
        <v>0</v>
      </c>
      <c r="O95" s="10"/>
      <c r="P95" s="10"/>
    </row>
    <row r="96" spans="1:16" s="133" customFormat="1" ht="12.75" x14ac:dyDescent="0.2">
      <c r="A96" s="118"/>
      <c r="B96" s="132" t="str">
        <f>IF($A96="","",'Situfin serie mensual'!JF95)</f>
        <v/>
      </c>
      <c r="C96" s="132" t="str">
        <f>IF($A96="","",'Situfin serie mensual'!JG95)</f>
        <v/>
      </c>
      <c r="D96" s="132" t="str">
        <f>IF($A96="","",'Situfin serie mensual'!JH95)</f>
        <v/>
      </c>
      <c r="E96" s="132" t="str">
        <f>IF($A96="","",'Situfin serie mensual'!JI95)</f>
        <v/>
      </c>
      <c r="F96" s="132" t="str">
        <f>IF($A96="","",'Situfin serie mensual'!JJ95)</f>
        <v/>
      </c>
      <c r="G96" s="132" t="str">
        <f>IF($A96="","",'Situfin serie mensual'!JK95)</f>
        <v/>
      </c>
      <c r="H96" s="132" t="str">
        <f>IF($A96="","",'Situfin serie mensual'!JL95)</f>
        <v/>
      </c>
      <c r="I96" s="132" t="str">
        <f>IF($A96="","",'Situfin serie mensual'!JM95)</f>
        <v/>
      </c>
      <c r="J96" s="132" t="str">
        <f>IF($A96="","",'Situfin serie mensual'!JN95)</f>
        <v/>
      </c>
      <c r="K96" s="132" t="str">
        <f>IF($A96="","",'Situfin serie mensual'!JO95)</f>
        <v/>
      </c>
      <c r="L96" s="132" t="str">
        <f>IF($A96="","",'Situfin serie mensual'!JP95)</f>
        <v/>
      </c>
      <c r="M96" s="132" t="str">
        <f>IF($A96="","",'Situfin serie mensual'!JQ95)</f>
        <v/>
      </c>
      <c r="N96" s="152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mensual'!JF96)</f>
        <v>-156.07015333900046</v>
      </c>
      <c r="C97" s="134">
        <f>IF($A97="","",'Situfin serie mensual'!JG96)</f>
        <v>0</v>
      </c>
      <c r="D97" s="134">
        <f>IF($A97="","",'Situfin serie mensual'!JH96)</f>
        <v>0</v>
      </c>
      <c r="E97" s="134">
        <f>IF($A97="","",'Situfin serie mensual'!JI96)</f>
        <v>0</v>
      </c>
      <c r="F97" s="134">
        <f>IF($A97="","",'Situfin serie mensual'!JJ96)</f>
        <v>0</v>
      </c>
      <c r="G97" s="134">
        <f>IF($A97="","",'Situfin serie mensual'!JK96)</f>
        <v>0</v>
      </c>
      <c r="H97" s="134">
        <f>IF($A97="","",'Situfin serie mensual'!JL96)</f>
        <v>0</v>
      </c>
      <c r="I97" s="134">
        <f>IF($A97="","",'Situfin serie mensual'!JM96)</f>
        <v>0</v>
      </c>
      <c r="J97" s="134">
        <f>IF($A97="","",'Situfin serie mensual'!JN96)</f>
        <v>0</v>
      </c>
      <c r="K97" s="134">
        <f>IF($A97="","",'Situfin serie mensual'!JO96)</f>
        <v>0</v>
      </c>
      <c r="L97" s="134">
        <f>IF($A97="","",'Situfin serie mensual'!JP96)</f>
        <v>0</v>
      </c>
      <c r="M97" s="134">
        <f>IF($A97="","",'Situfin serie mensual'!JQ96)</f>
        <v>0</v>
      </c>
      <c r="N97" s="115">
        <f>+SUM(B97:M97)</f>
        <v>-156.07015333900046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07" t="s">
        <v>189</v>
      </c>
      <c r="B99" s="214"/>
      <c r="C99" s="214"/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02"/>
      <c r="P99" s="202"/>
    </row>
    <row r="100" spans="1:16" x14ac:dyDescent="0.2">
      <c r="A100" s="202" t="s">
        <v>190</v>
      </c>
      <c r="B100" s="204">
        <f>B35-B49-B52-B55-B67-B42</f>
        <v>3271.8173338910005</v>
      </c>
      <c r="C100" s="204">
        <f t="shared" ref="C100:M100" si="3">C35-C49-C52-C55-C67-C42</f>
        <v>0</v>
      </c>
      <c r="D100" s="204">
        <f t="shared" si="3"/>
        <v>0</v>
      </c>
      <c r="E100" s="204">
        <f t="shared" si="3"/>
        <v>0</v>
      </c>
      <c r="F100" s="204">
        <f t="shared" si="3"/>
        <v>0</v>
      </c>
      <c r="G100" s="204">
        <f t="shared" si="3"/>
        <v>0</v>
      </c>
      <c r="H100" s="204">
        <f t="shared" si="3"/>
        <v>0</v>
      </c>
      <c r="I100" s="204">
        <f t="shared" si="3"/>
        <v>0</v>
      </c>
      <c r="J100" s="204">
        <f t="shared" si="3"/>
        <v>0</v>
      </c>
      <c r="K100" s="204">
        <f t="shared" si="3"/>
        <v>0</v>
      </c>
      <c r="L100" s="204">
        <f t="shared" si="3"/>
        <v>0</v>
      </c>
      <c r="M100" s="204">
        <f t="shared" si="3"/>
        <v>0</v>
      </c>
      <c r="N100" s="117">
        <f t="shared" ref="N100:N101" si="4">+SUM(B100:M100)</f>
        <v>3271.8173338910005</v>
      </c>
      <c r="O100" s="202"/>
      <c r="P100" s="202"/>
    </row>
    <row r="101" spans="1:16" x14ac:dyDescent="0.2">
      <c r="A101" s="202" t="s">
        <v>92</v>
      </c>
      <c r="B101" s="204">
        <f>B79+B42</f>
        <v>330.14587127399955</v>
      </c>
      <c r="C101" s="204">
        <f t="shared" ref="C101:M101" si="5">C79+C42</f>
        <v>0</v>
      </c>
      <c r="D101" s="204">
        <f t="shared" si="5"/>
        <v>0</v>
      </c>
      <c r="E101" s="204">
        <f t="shared" si="5"/>
        <v>0</v>
      </c>
      <c r="F101" s="204">
        <f t="shared" si="5"/>
        <v>0</v>
      </c>
      <c r="G101" s="204">
        <f t="shared" si="5"/>
        <v>0</v>
      </c>
      <c r="H101" s="204">
        <f t="shared" si="5"/>
        <v>0</v>
      </c>
      <c r="I101" s="204">
        <f t="shared" si="5"/>
        <v>0</v>
      </c>
      <c r="J101" s="204">
        <f t="shared" si="5"/>
        <v>0</v>
      </c>
      <c r="K101" s="204">
        <f t="shared" si="5"/>
        <v>0</v>
      </c>
      <c r="L101" s="204">
        <f t="shared" si="5"/>
        <v>0</v>
      </c>
      <c r="M101" s="204">
        <f t="shared" si="5"/>
        <v>0</v>
      </c>
      <c r="N101" s="117">
        <f t="shared" si="4"/>
        <v>330.14587127399955</v>
      </c>
      <c r="O101" s="202"/>
      <c r="P101" s="202"/>
    </row>
    <row r="102" spans="1:16" ht="9" customHeight="1" x14ac:dyDescent="0.2">
      <c r="A102" s="209"/>
      <c r="B102" s="212"/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3"/>
      <c r="O102" s="202"/>
      <c r="P102" s="202"/>
    </row>
    <row r="103" spans="1:16" ht="16.5" x14ac:dyDescent="0.3">
      <c r="A103" s="173" t="s">
        <v>186</v>
      </c>
      <c r="B103" s="202"/>
      <c r="C103" s="202"/>
      <c r="D103" s="202"/>
      <c r="E103" s="202"/>
      <c r="F103" s="153"/>
      <c r="G103" s="202"/>
      <c r="H103" s="202"/>
      <c r="I103" s="205"/>
      <c r="J103" s="202"/>
      <c r="K103" s="202"/>
      <c r="L103" s="202"/>
      <c r="M103" s="202"/>
      <c r="N103" s="202"/>
      <c r="O103" s="202"/>
      <c r="P103" s="202"/>
    </row>
    <row r="104" spans="1:16" ht="15" x14ac:dyDescent="0.25">
      <c r="A104" s="138" t="s">
        <v>169</v>
      </c>
      <c r="F104" s="153"/>
    </row>
    <row r="105" spans="1:16" x14ac:dyDescent="0.2">
      <c r="F105" s="153"/>
    </row>
    <row r="106" spans="1:16" hidden="1" x14ac:dyDescent="0.2">
      <c r="F106" s="153"/>
    </row>
  </sheetData>
  <mergeCells count="18"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44"/>
  <sheetViews>
    <sheetView showGridLines="0" topLeftCell="N34" workbookViewId="0">
      <selection activeCell="T41" sqref="T41"/>
    </sheetView>
  </sheetViews>
  <sheetFormatPr baseColWidth="10" defaultColWidth="11.5703125" defaultRowHeight="15" x14ac:dyDescent="0.25"/>
  <cols>
    <col min="1" max="1" width="17.5703125" bestFit="1" customWidth="1"/>
    <col min="2" max="2" width="11.28515625" bestFit="1" customWidth="1"/>
    <col min="3" max="3" width="22" bestFit="1" customWidth="1"/>
    <col min="4" max="4" width="26.140625" bestFit="1" customWidth="1"/>
    <col min="5" max="5" width="10.5703125" bestFit="1" customWidth="1"/>
    <col min="6" max="6" width="15.42578125" bestFit="1" customWidth="1"/>
    <col min="7" max="7" width="11.42578125" bestFit="1" customWidth="1"/>
    <col min="8" max="8" width="21.8554687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11.285156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71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2021</v>
      </c>
      <c r="B4" s="66">
        <v>72.110961158151852</v>
      </c>
      <c r="C4" s="66">
        <v>122.98875697408259</v>
      </c>
      <c r="S4" t="s">
        <v>120</v>
      </c>
      <c r="T4" s="66">
        <f>VLOOKUP(MAX(A4:A9),$A$4:$B$9,2,0)</f>
        <v>-28.638900724511558</v>
      </c>
      <c r="U4" s="66">
        <f>VLOOKUP(MAX(A4:A9)-1,$A$4:$B$9,2,0)</f>
        <v>132.54757147003167</v>
      </c>
      <c r="V4" s="182"/>
    </row>
    <row r="5" spans="1:22" x14ac:dyDescent="0.25">
      <c r="A5" s="68">
        <v>2022</v>
      </c>
      <c r="B5" s="66">
        <v>48.224874730276412</v>
      </c>
      <c r="C5" s="66">
        <v>69.752270875707623</v>
      </c>
      <c r="S5" t="s">
        <v>121</v>
      </c>
      <c r="T5" s="183">
        <f>VLOOKUP(MAX(A14:A19),$A$14:$B$19,2,0)/100</f>
        <v>-6.3225893988271312E-4</v>
      </c>
      <c r="U5" s="183">
        <f>(VLOOKUP(MAX(A14:A19)-1,$A$14:$B$19,2,0))/100</f>
        <v>2.9019322098713584E-3</v>
      </c>
      <c r="V5" s="182"/>
    </row>
    <row r="6" spans="1:22" x14ac:dyDescent="0.25">
      <c r="A6" s="68">
        <v>2023</v>
      </c>
      <c r="B6" s="66">
        <v>-40.714727384416484</v>
      </c>
      <c r="C6" s="66">
        <v>8.1497527403207801</v>
      </c>
      <c r="S6" t="s">
        <v>191</v>
      </c>
      <c r="T6" s="217">
        <f>VLOOKUP(MAX($G$54:$G$145),$G$54:$J$145,4,0)</f>
        <v>-1277.2655563199055</v>
      </c>
      <c r="U6" s="217">
        <f>VLOOKUP(MAX($G$54:$G$145)-1,$G$54:$J$145,4,0)</f>
        <v>-1581.5799322938935</v>
      </c>
      <c r="V6" s="182"/>
    </row>
    <row r="7" spans="1:22" x14ac:dyDescent="0.25">
      <c r="A7" s="68">
        <v>2024</v>
      </c>
      <c r="B7" s="66">
        <v>132.54757147003167</v>
      </c>
      <c r="C7" s="66">
        <v>137.63363916049198</v>
      </c>
      <c r="S7" t="s">
        <v>122</v>
      </c>
      <c r="T7" s="183">
        <f>(VLOOKUP(MAX(A54:A139),$A$54:$E$139,5,0))/100</f>
        <v>-2.9327790921255634E-2</v>
      </c>
      <c r="U7" s="183">
        <f>(VLOOKUP(MAX(A54:A139)-1,$A$54:$E$139,5,0))/100</f>
        <v>-3.6959894358456473E-2</v>
      </c>
      <c r="V7" s="182"/>
    </row>
    <row r="8" spans="1:22" x14ac:dyDescent="0.25">
      <c r="A8" s="68">
        <v>2025</v>
      </c>
      <c r="B8" s="66">
        <v>-28.638900724511558</v>
      </c>
      <c r="C8" s="66">
        <v>19.507291919096598</v>
      </c>
      <c r="S8" t="s">
        <v>174</v>
      </c>
      <c r="T8" s="183">
        <f>ABS(VLOOKUP(MAX(M55:M142),$M$55:$Q$142,5,0))/100</f>
        <v>6.3225893988271312E-4</v>
      </c>
      <c r="U8" s="183">
        <f>ABS(VLOOKUP(MAX(M55:M142)-1,$M$55:$Q$142,5,0))/100</f>
        <v>2.9019322098713584E-3</v>
      </c>
      <c r="V8" s="182"/>
    </row>
    <row r="9" spans="1:22" x14ac:dyDescent="0.25">
      <c r="S9" t="s">
        <v>175</v>
      </c>
      <c r="T9" s="184">
        <f>VLOOKUP(MAX(A4:A9),$A$4:$C$9,3,0)</f>
        <v>19.507291919096598</v>
      </c>
      <c r="U9" s="184">
        <f>VLOOKUP(MAX(A4:A9)-1,$A$4:$C$9,3,0)</f>
        <v>137.63363916049198</v>
      </c>
      <c r="V9" s="182"/>
    </row>
    <row r="10" spans="1:22" x14ac:dyDescent="0.25">
      <c r="S10" t="s">
        <v>177</v>
      </c>
      <c r="T10" s="183">
        <f>VLOOKUP(MAX(A14:A19),$A$14:$C$19,3,0)/100</f>
        <v>4.306610727622817E-4</v>
      </c>
      <c r="U10" s="183">
        <f>VLOOKUP(MAX(A14:A19)-1,$A$14:$C$19,3,0)/100</f>
        <v>3.0132841078265001E-3</v>
      </c>
      <c r="V10" s="182"/>
    </row>
    <row r="11" spans="1:22" x14ac:dyDescent="0.25">
      <c r="A11" s="67" t="s">
        <v>67</v>
      </c>
      <c r="B11" t="s">
        <v>71</v>
      </c>
      <c r="S11" t="s">
        <v>193</v>
      </c>
      <c r="T11" s="217">
        <f>VLOOKUP(MAX($G$54:$G$145),$G$54:$J$145,3,0)</f>
        <v>-399.16728892756146</v>
      </c>
      <c r="U11" s="217">
        <f>VLOOKUP(MAX($G$54:$G$145)-1,$G$54:$J$145,3,0)</f>
        <v>-493.62378270876468</v>
      </c>
      <c r="V11" s="182"/>
    </row>
    <row r="12" spans="1:22" x14ac:dyDescent="0.25">
      <c r="S12" t="s">
        <v>183</v>
      </c>
      <c r="T12" s="183">
        <f>(VLOOKUP(MAX(A54:A139),$A$54:$E$139,3,0))/100</f>
        <v>-9.2618662755182095E-3</v>
      </c>
      <c r="U12" s="183">
        <f>(VLOOKUP(MAX(A54:A139)-1,$A$54:$E$139,3,0))/100</f>
        <v>-1.1698676887581375E-2</v>
      </c>
      <c r="V12" s="182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4128.1403188550003</v>
      </c>
      <c r="U13" s="66">
        <f>VLOOKUP(MAX(A24:A29)-1,$A$24:$H$29,2,0)</f>
        <v>3804.6259361790007</v>
      </c>
      <c r="V13" s="190">
        <f>(IFERROR(T13/U13-1,0))</f>
        <v>8.5031850200996573E-2</v>
      </c>
    </row>
    <row r="14" spans="1:22" ht="15.75" x14ac:dyDescent="0.25">
      <c r="A14" s="68">
        <v>2021</v>
      </c>
      <c r="B14" s="66">
        <v>0.18392721255824993</v>
      </c>
      <c r="C14" s="66">
        <v>0.31369682060727627</v>
      </c>
      <c r="S14" t="s">
        <v>84</v>
      </c>
      <c r="T14" s="66">
        <f>VLOOKUP(MAX(A24:A29),$A$24:$H$29,3,0)</f>
        <v>3170.3207989080001</v>
      </c>
      <c r="U14" s="66">
        <f>VLOOKUP(MAX(A24:A29)-1,$A$24:$H$29,3,0)</f>
        <v>2901.7446344780005</v>
      </c>
      <c r="V14" s="189">
        <f>IFERROR(T14/U14-1,0)</f>
        <v>9.2556788505379295E-2</v>
      </c>
    </row>
    <row r="15" spans="1:22" ht="15.75" x14ac:dyDescent="0.25">
      <c r="A15" s="68">
        <v>2022</v>
      </c>
      <c r="B15" s="66">
        <v>0.11501925861305022</v>
      </c>
      <c r="C15" s="66">
        <v>0.16636340742350667</v>
      </c>
      <c r="S15" t="s">
        <v>85</v>
      </c>
      <c r="T15" s="66">
        <f>VLOOKUP(MAX(A24:A29),$A$24:$H$29,4,0)</f>
        <v>273.42565705699997</v>
      </c>
      <c r="U15" s="66">
        <f>VLOOKUP(MAX(A24:A29)-1,$A$24:$H$29,4,0)</f>
        <v>307.65857778899999</v>
      </c>
      <c r="V15" s="189">
        <f t="shared" ref="V15:V32" si="0">IFERROR(T15/U15-1,0)</f>
        <v>-0.11126918995080914</v>
      </c>
    </row>
    <row r="16" spans="1:22" ht="15.75" x14ac:dyDescent="0.25">
      <c r="A16" s="68">
        <v>2023</v>
      </c>
      <c r="B16" s="66">
        <v>-9.5518248020387372E-2</v>
      </c>
      <c r="C16" s="66">
        <v>1.9119619694487815E-2</v>
      </c>
      <c r="S16" t="s">
        <v>86</v>
      </c>
      <c r="T16" s="66">
        <f>VLOOKUP(MAX(A24:A29),$A$24:$H$29,5,0)</f>
        <v>114.83411441599999</v>
      </c>
      <c r="U16" s="66">
        <f>VLOOKUP(MAX(A24:A29)-1,$A$24:$H$29,5,0)</f>
        <v>81.670096715</v>
      </c>
      <c r="V16" s="189">
        <f t="shared" si="0"/>
        <v>0.40607295736076798</v>
      </c>
    </row>
    <row r="17" spans="1:22" ht="15.75" x14ac:dyDescent="0.25">
      <c r="A17" s="68">
        <v>2024</v>
      </c>
      <c r="B17" s="66">
        <v>0.29019322098713585</v>
      </c>
      <c r="C17" s="66">
        <v>0.30132841078264999</v>
      </c>
      <c r="S17" t="s">
        <v>87</v>
      </c>
      <c r="T17" s="66">
        <f>VLOOKUP(MAX(A24:A29),$A$24:$H$29,4,0)</f>
        <v>273.42565705699997</v>
      </c>
      <c r="U17" s="66">
        <f>VLOOKUP(MAX(A24:A29)-1,$A$24:$H$29,4,0)</f>
        <v>307.65857778899999</v>
      </c>
      <c r="V17" s="189">
        <f t="shared" si="0"/>
        <v>-0.11126918995080914</v>
      </c>
    </row>
    <row r="18" spans="1:22" ht="15.75" x14ac:dyDescent="0.25">
      <c r="A18" s="68">
        <v>2025</v>
      </c>
      <c r="B18" s="66">
        <v>-6.3225893988271317E-2</v>
      </c>
      <c r="C18" s="66">
        <v>4.3066107276228172E-2</v>
      </c>
      <c r="S18" t="s">
        <v>11</v>
      </c>
      <c r="T18" s="66">
        <f>VLOOKUP(MAX(A24:A29),$A$24:$H$29,5,0)</f>
        <v>114.83411441599999</v>
      </c>
      <c r="U18" s="66">
        <f>VLOOKUP(MAX(A24:A29)-1,$A$24:$H$29,5,0)</f>
        <v>81.670096715</v>
      </c>
      <c r="V18" s="189">
        <f t="shared" si="0"/>
        <v>0.40607295736076798</v>
      </c>
    </row>
    <row r="19" spans="1:22" ht="15.75" x14ac:dyDescent="0.25">
      <c r="S19" t="s">
        <v>88</v>
      </c>
      <c r="T19" s="66">
        <f>VLOOKUP(MAX(A24:A29),$A$24:$H$29,6,0)</f>
        <v>569.559748474</v>
      </c>
      <c r="U19" s="66">
        <f>VLOOKUP(MAX(A24:A29)-1,$A$24:$H$29,6,0)</f>
        <v>513.55262719699999</v>
      </c>
      <c r="V19" s="189">
        <f t="shared" si="0"/>
        <v>0.10905819250247073</v>
      </c>
    </row>
    <row r="20" spans="1:22" ht="15.75" x14ac:dyDescent="0.25">
      <c r="S20" t="s">
        <v>123</v>
      </c>
      <c r="T20" s="66">
        <f>VLOOKUP(MAX(A34:A39),$A$34:$H$39,2,0)</f>
        <v>3974.1754129680007</v>
      </c>
      <c r="U20" s="66">
        <f>VLOOKUP(MAX(A34:A39)-1,$A$34:$H$39,2,0)</f>
        <v>2802.2402985750005</v>
      </c>
      <c r="V20" s="190">
        <f t="shared" si="0"/>
        <v>0.41821363963288749</v>
      </c>
    </row>
    <row r="21" spans="1:22" ht="15.75" x14ac:dyDescent="0.25">
      <c r="A21" s="67" t="s">
        <v>67</v>
      </c>
      <c r="B21" t="s">
        <v>71</v>
      </c>
      <c r="S21" t="s">
        <v>89</v>
      </c>
      <c r="T21" s="66">
        <f>VLOOKUP(MAX(A34:A39),$A$34:$H$39,3,0)</f>
        <v>1720.3071413900002</v>
      </c>
      <c r="U21" s="66">
        <f>VLOOKUP(MAX(A34:A39)-1,$A$34:$H$39,3,0)</f>
        <v>1568.6311892110004</v>
      </c>
      <c r="V21" s="189">
        <f t="shared" si="0"/>
        <v>9.6693189082444952E-2</v>
      </c>
    </row>
    <row r="22" spans="1:22" ht="15.75" x14ac:dyDescent="0.25">
      <c r="S22" t="s">
        <v>90</v>
      </c>
      <c r="T22" s="66">
        <f>VLOOKUP(MAX(A34:A39),$A$34:$H$39,4,0)</f>
        <v>461.12687287</v>
      </c>
      <c r="U22" s="66">
        <f>VLOOKUP(MAX(A34:A39)-1,$A$34:$H$39,4,0)</f>
        <v>109.21063335299999</v>
      </c>
      <c r="V22" s="189">
        <f t="shared" si="0"/>
        <v>3.2223624084250666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556.18368693000002</v>
      </c>
      <c r="U23" s="66">
        <f>VLOOKUP(MAX(A34:A39)-1,$A$34:$H$39,5,0)</f>
        <v>62.695525802999995</v>
      </c>
      <c r="V23" s="189">
        <f t="shared" si="0"/>
        <v>7.8711862578140543</v>
      </c>
    </row>
    <row r="24" spans="1:22" ht="15.75" x14ac:dyDescent="0.25">
      <c r="A24" s="68">
        <v>2021</v>
      </c>
      <c r="B24" s="66">
        <v>3031.1812216020003</v>
      </c>
      <c r="C24" s="66">
        <v>2015.4835425760002</v>
      </c>
      <c r="D24" s="66">
        <v>120.32482608099998</v>
      </c>
      <c r="E24" s="66">
        <v>99.230734585999983</v>
      </c>
      <c r="F24" s="66">
        <v>796.14211835899994</v>
      </c>
      <c r="S24" t="s">
        <v>11</v>
      </c>
      <c r="T24" s="66">
        <f>VLOOKUP(MAX(A34:A39),$A$34:$H$39,6,0)</f>
        <v>342.08510430999996</v>
      </c>
      <c r="U24" s="66">
        <f>VLOOKUP(MAX(A34:A39)-1,$A$34:$H$39,6,0)</f>
        <v>370.640668844</v>
      </c>
      <c r="V24" s="189">
        <f t="shared" si="0"/>
        <v>-7.7043797225659794E-2</v>
      </c>
    </row>
    <row r="25" spans="1:22" ht="15.75" x14ac:dyDescent="0.25">
      <c r="A25" s="68">
        <v>2022</v>
      </c>
      <c r="B25" s="66">
        <v>2954.8262798930004</v>
      </c>
      <c r="C25" s="66">
        <v>2288.5460974770003</v>
      </c>
      <c r="D25" s="66">
        <v>139.387799234</v>
      </c>
      <c r="E25" s="66">
        <v>119.586086827</v>
      </c>
      <c r="F25" s="66">
        <v>407.30629635500003</v>
      </c>
      <c r="S25" t="s">
        <v>91</v>
      </c>
      <c r="T25" s="66">
        <f>VLOOKUP(MAX(A34:A39),$A$34:$H$39,7,0)</f>
        <v>818.75361103</v>
      </c>
      <c r="U25" s="66">
        <f>VLOOKUP(MAX(A34:A39)-1,$A$34:$H$39,7,0)</f>
        <v>681.90167386099995</v>
      </c>
      <c r="V25" s="189">
        <f t="shared" si="0"/>
        <v>0.2006915988255753</v>
      </c>
    </row>
    <row r="26" spans="1:22" ht="15.75" x14ac:dyDescent="0.25">
      <c r="A26" s="68">
        <v>2023</v>
      </c>
      <c r="B26" s="66">
        <v>3160.2397387120004</v>
      </c>
      <c r="C26" s="66">
        <v>2313.7939413660006</v>
      </c>
      <c r="D26" s="66">
        <v>263.25957322299996</v>
      </c>
      <c r="E26" s="66">
        <v>91.270490181999989</v>
      </c>
      <c r="F26" s="66">
        <v>491.91573394099998</v>
      </c>
      <c r="I26" s="169"/>
      <c r="S26" t="s">
        <v>39</v>
      </c>
      <c r="T26" s="66">
        <f>VLOOKUP(MAX(A34:A39),$A$34:$H$39,8,0)</f>
        <v>75.718996438000005</v>
      </c>
      <c r="U26" s="66">
        <f>VLOOKUP(MAX(A34:A39)-1,$A$34:$H$39,8,0)</f>
        <v>9.1606075030000014</v>
      </c>
      <c r="V26" s="189">
        <f t="shared" si="0"/>
        <v>7.2657177936291717</v>
      </c>
    </row>
    <row r="27" spans="1:22" ht="15.75" x14ac:dyDescent="0.25">
      <c r="A27" s="68">
        <v>2024</v>
      </c>
      <c r="B27" s="66">
        <v>3804.6259361790007</v>
      </c>
      <c r="C27" s="66">
        <v>2901.7446344780005</v>
      </c>
      <c r="D27" s="66">
        <v>307.65857778899999</v>
      </c>
      <c r="E27" s="66">
        <v>81.670096715</v>
      </c>
      <c r="F27" s="66">
        <v>513.55262719699999</v>
      </c>
      <c r="S27" t="s">
        <v>124</v>
      </c>
      <c r="T27" s="66">
        <f>VLOOKUP(MAX(A44:A49),$A$44:$F$49,2,0)</f>
        <v>380.00272154300001</v>
      </c>
      <c r="U27" s="66">
        <f>VLOOKUP(MAX(A44:A49)-1,$A$44:$F$49,2,0)</f>
        <v>37.041825209999999</v>
      </c>
      <c r="V27" s="190">
        <f t="shared" si="0"/>
        <v>9.2587472239465285</v>
      </c>
    </row>
    <row r="28" spans="1:22" ht="15.75" x14ac:dyDescent="0.25">
      <c r="A28" s="68">
        <v>2025</v>
      </c>
      <c r="B28" s="66">
        <v>4128.1403188550003</v>
      </c>
      <c r="C28" s="66">
        <v>3170.3207989080001</v>
      </c>
      <c r="D28" s="66">
        <v>273.42565705699997</v>
      </c>
      <c r="E28" s="66">
        <v>114.83411441599999</v>
      </c>
      <c r="F28" s="66">
        <v>569.559748474</v>
      </c>
      <c r="S28" t="s">
        <v>125</v>
      </c>
      <c r="T28" s="66">
        <f>VLOOKUP(MAX(A44:A49),$A$44:$F$49,3,0)</f>
        <v>48.14619264360816</v>
      </c>
      <c r="U28" s="65">
        <f>VLOOKUP(MAX(A44:A49)-1,$A$44:$F$49,3,0)</f>
        <v>5.0860676904603013</v>
      </c>
      <c r="V28" s="189">
        <f t="shared" si="0"/>
        <v>8.4662901820818703</v>
      </c>
    </row>
    <row r="29" spans="1:22" ht="15.75" x14ac:dyDescent="0.25">
      <c r="S29" t="s">
        <v>126</v>
      </c>
      <c r="T29" s="183">
        <f>VLOOKUP(MAX(A44:A49),$A$44:$F$49,4,0)/100</f>
        <v>1.062920012644995E-3</v>
      </c>
      <c r="U29" s="183">
        <f>VLOOKUP(MAX(A44:A49)-1,$A$44:$F$49,4,0)/100</f>
        <v>1.1135189795514141E-4</v>
      </c>
      <c r="V29" s="189">
        <f t="shared" si="0"/>
        <v>8.5455940326513069</v>
      </c>
    </row>
    <row r="30" spans="1:22" ht="15.75" x14ac:dyDescent="0.25">
      <c r="S30" t="s">
        <v>127</v>
      </c>
      <c r="T30" s="183">
        <f>ABS(VLOOKUP(MAX(A54:A130),$A$54:$E$130,4,0))/100</f>
        <v>2.0065924645737421E-2</v>
      </c>
      <c r="U30" s="183">
        <f>ABS(VLOOKUP(MAX(A54:A139)-1,$A$54:$E$139,4,0))/100</f>
        <v>2.5261217470875112E-2</v>
      </c>
      <c r="V30" s="189">
        <f t="shared" si="0"/>
        <v>-0.20566280430179573</v>
      </c>
    </row>
    <row r="31" spans="1:22" ht="15.75" x14ac:dyDescent="0.25">
      <c r="A31" s="67" t="s">
        <v>67</v>
      </c>
      <c r="B31" t="s">
        <v>71</v>
      </c>
      <c r="S31" t="s">
        <v>128</v>
      </c>
      <c r="T31" s="66">
        <f>VLOOKUP(MAX(A44:A49),$A$44:$F$49,5,0)</f>
        <v>36.46151259117871</v>
      </c>
      <c r="U31" s="65">
        <f>VLOOKUP(MAX(A44:A49)-1,$A$44:$F$49,5,0)</f>
        <v>0</v>
      </c>
      <c r="V31" s="189">
        <f t="shared" si="0"/>
        <v>0</v>
      </c>
    </row>
    <row r="32" spans="1:22" ht="15.75" x14ac:dyDescent="0.25">
      <c r="S32" t="s">
        <v>129</v>
      </c>
      <c r="T32" s="193">
        <f>VLOOKUP(MAX(A44:A49),$A$44:$F$49,6,0)</f>
        <v>11.684680052429442</v>
      </c>
      <c r="U32" s="66">
        <f>VLOOKUP(MAX(A44:A49)-1,$A$44:$F$49,6,0)</f>
        <v>5.0860676904603013</v>
      </c>
      <c r="V32" s="189">
        <f t="shared" si="0"/>
        <v>1.29738980358949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5">
        <f>+T31/T28</f>
        <v>0.75730832676795901</v>
      </c>
      <c r="U33" s="185">
        <f>+U31/U28</f>
        <v>0</v>
      </c>
      <c r="V33" s="191"/>
    </row>
    <row r="34" spans="1:22" x14ac:dyDescent="0.25">
      <c r="A34" s="68">
        <v>2021</v>
      </c>
      <c r="B34" s="66">
        <v>2182.2112937480001</v>
      </c>
      <c r="C34" s="66">
        <v>1266.2264890920001</v>
      </c>
      <c r="D34" s="66">
        <v>99.242559647000022</v>
      </c>
      <c r="E34" s="66">
        <v>124.973901</v>
      </c>
      <c r="F34" s="66">
        <v>182.010698101</v>
      </c>
      <c r="G34" s="66">
        <v>501.03440889699999</v>
      </c>
      <c r="H34" s="66">
        <v>8.7232370110000002</v>
      </c>
      <c r="S34" t="s">
        <v>131</v>
      </c>
      <c r="T34" s="185">
        <f>+T32/T28</f>
        <v>0.24269167323204088</v>
      </c>
      <c r="U34" s="185">
        <f>+U32/U28</f>
        <v>1</v>
      </c>
      <c r="V34" s="191"/>
    </row>
    <row r="35" spans="1:22" x14ac:dyDescent="0.25">
      <c r="A35" s="68">
        <v>2022</v>
      </c>
      <c r="B35" s="66">
        <v>2467.4700198060004</v>
      </c>
      <c r="C35" s="66">
        <v>1378.2880245820002</v>
      </c>
      <c r="D35" s="66">
        <v>183.993639457</v>
      </c>
      <c r="E35" s="66">
        <v>147.85142291699998</v>
      </c>
      <c r="F35" s="66">
        <v>181.90650433100004</v>
      </c>
      <c r="G35" s="66">
        <v>558.01460446999999</v>
      </c>
      <c r="H35" s="66">
        <v>17.415824048999998</v>
      </c>
    </row>
    <row r="36" spans="1:22" x14ac:dyDescent="0.25">
      <c r="A36" s="68">
        <v>2023</v>
      </c>
      <c r="B36" s="66">
        <v>3100.1502207429999</v>
      </c>
      <c r="C36" s="66">
        <v>1434.3513240499999</v>
      </c>
      <c r="D36" s="66">
        <v>410.62766720399992</v>
      </c>
      <c r="E36" s="66">
        <v>294.161829023</v>
      </c>
      <c r="F36" s="66">
        <v>301.85929265700003</v>
      </c>
      <c r="G36" s="66">
        <v>610.447964361</v>
      </c>
      <c r="H36" s="66">
        <v>48.702143448000001</v>
      </c>
    </row>
    <row r="37" spans="1:22" ht="15.75" x14ac:dyDescent="0.25">
      <c r="A37" s="68">
        <v>2024</v>
      </c>
      <c r="B37" s="66">
        <v>2802.2402985750005</v>
      </c>
      <c r="C37" s="66">
        <v>1568.6311892110004</v>
      </c>
      <c r="D37" s="66">
        <v>109.21063335299999</v>
      </c>
      <c r="E37" s="66">
        <v>62.695525802999995</v>
      </c>
      <c r="F37" s="66">
        <v>370.640668844</v>
      </c>
      <c r="G37" s="66">
        <v>681.90167386099995</v>
      </c>
      <c r="H37" s="66">
        <v>9.1606075030000014</v>
      </c>
      <c r="S37" t="s">
        <v>197</v>
      </c>
      <c r="T37" s="221">
        <f>VLOOKUP(MAX(F140:F200),$F$140:$H$200,3,0)</f>
        <v>6701.4573982060001</v>
      </c>
      <c r="U37" s="221">
        <f>VLOOKUP(MAX(F140:F200)-1,$F$140:$H$200,3,0)</f>
        <v>7941.1911932939993</v>
      </c>
      <c r="V37" s="189">
        <f>T37/U37-1</f>
        <v>-0.15611433661676621</v>
      </c>
    </row>
    <row r="38" spans="1:22" ht="15.75" x14ac:dyDescent="0.25">
      <c r="A38" s="68">
        <v>2025</v>
      </c>
      <c r="B38" s="66">
        <v>3974.1754129680007</v>
      </c>
      <c r="C38" s="66">
        <v>1720.3071413900002</v>
      </c>
      <c r="D38" s="66">
        <v>461.12687287</v>
      </c>
      <c r="E38" s="66">
        <v>556.18368693000002</v>
      </c>
      <c r="F38" s="66">
        <v>342.08510430999996</v>
      </c>
      <c r="G38" s="66">
        <v>818.75361103</v>
      </c>
      <c r="H38" s="66">
        <v>75.718996438000005</v>
      </c>
      <c r="S38" t="s">
        <v>198</v>
      </c>
      <c r="T38" s="217">
        <f>VLOOKUP(MAX($A$140:$A$226),$A$140:$D$226,4,0)</f>
        <v>878.09826739234381</v>
      </c>
      <c r="U38" s="217">
        <f>VLOOKUP(MAX($A$140:$A$226)-1,$A$140:$D$226,4,0)</f>
        <v>1087.9561495851285</v>
      </c>
      <c r="V38" s="190">
        <f>T37/U37-1</f>
        <v>-0.15611433661676621</v>
      </c>
    </row>
    <row r="39" spans="1:22" ht="15.75" x14ac:dyDescent="0.25">
      <c r="S39" t="s">
        <v>200</v>
      </c>
      <c r="T39" s="217">
        <f>VLOOKUP(MAX(A140:A179),$A$140:$C$179,3,0)</f>
        <v>592.95894562637079</v>
      </c>
      <c r="U39" s="217">
        <f>VLOOKUP(MAX(A140:A179)-1,$A$140:$C$179,3,0)</f>
        <v>867.89565939354156</v>
      </c>
      <c r="V39" s="190">
        <f t="shared" ref="V39" si="1">IFERROR(T39/U39-1,0)</f>
        <v>-0.31678544625892935</v>
      </c>
    </row>
    <row r="41" spans="1:22" x14ac:dyDescent="0.25">
      <c r="A41" s="67" t="s">
        <v>67</v>
      </c>
      <c r="B41" t="s">
        <v>71</v>
      </c>
      <c r="T41" s="220">
        <f>T38-T39</f>
        <v>285.13932176597302</v>
      </c>
      <c r="U41" s="220">
        <f>U38-U39</f>
        <v>220.06049019158695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0.67527629611120765</v>
      </c>
    </row>
    <row r="44" spans="1:22" x14ac:dyDescent="0.25">
      <c r="A44" s="68">
        <v>2021</v>
      </c>
      <c r="B44" s="66">
        <v>351.200546342</v>
      </c>
      <c r="C44" s="65">
        <v>50.877795815930739</v>
      </c>
      <c r="D44" s="66">
        <v>0.12976960804902637</v>
      </c>
      <c r="E44" s="65">
        <v>48.546980042447835</v>
      </c>
      <c r="F44" s="65">
        <v>2.3308157734829007</v>
      </c>
      <c r="T44" s="70">
        <f>T41/T38</f>
        <v>0.32472370388879229</v>
      </c>
    </row>
    <row r="45" spans="1:22" x14ac:dyDescent="0.25">
      <c r="A45" s="68">
        <v>2022</v>
      </c>
      <c r="B45" s="66">
        <v>150.41103527000001</v>
      </c>
      <c r="C45" s="65">
        <v>21.527396145431211</v>
      </c>
      <c r="D45" s="66">
        <v>5.1344148810456444E-2</v>
      </c>
      <c r="E45" s="65">
        <v>17.771484248546304</v>
      </c>
      <c r="F45" s="65">
        <v>3.7559118968849057</v>
      </c>
    </row>
    <row r="46" spans="1:22" x14ac:dyDescent="0.25">
      <c r="A46" s="68">
        <v>2023</v>
      </c>
      <c r="B46" s="66">
        <v>360.286152238</v>
      </c>
      <c r="C46" s="65">
        <v>48.864480124737263</v>
      </c>
      <c r="D46" s="66">
        <v>0.11463786771487518</v>
      </c>
      <c r="E46" s="65">
        <v>43.381615482570702</v>
      </c>
      <c r="F46" s="65">
        <v>5.4828646421665557</v>
      </c>
      <c r="I46" s="169"/>
    </row>
    <row r="47" spans="1:22" x14ac:dyDescent="0.25">
      <c r="A47" s="68">
        <v>2024</v>
      </c>
      <c r="B47" s="66">
        <v>37.041825209999999</v>
      </c>
      <c r="C47" s="65">
        <v>5.0860676904603013</v>
      </c>
      <c r="D47" s="66">
        <v>1.1135189795514141E-2</v>
      </c>
      <c r="E47" s="65">
        <v>0</v>
      </c>
      <c r="F47" s="65">
        <v>5.0860676904603013</v>
      </c>
      <c r="J47" s="169"/>
    </row>
    <row r="48" spans="1:22" x14ac:dyDescent="0.25">
      <c r="A48" s="68">
        <v>2025</v>
      </c>
      <c r="B48" s="66">
        <v>380.00272154300001</v>
      </c>
      <c r="C48" s="65">
        <v>48.14619264360816</v>
      </c>
      <c r="D48" s="66">
        <v>0.1062920012644995</v>
      </c>
      <c r="E48" s="65">
        <v>36.46151259117871</v>
      </c>
      <c r="F48" s="65">
        <v>11.684680052429442</v>
      </c>
    </row>
    <row r="51" spans="1:17" x14ac:dyDescent="0.25">
      <c r="A51" s="67" t="s">
        <v>67</v>
      </c>
      <c r="B51" t="s">
        <v>71</v>
      </c>
      <c r="G51" s="67" t="s">
        <v>67</v>
      </c>
      <c r="H51" t="s">
        <v>71</v>
      </c>
    </row>
    <row r="52" spans="1:17" x14ac:dyDescent="0.25">
      <c r="M52" s="67" t="s">
        <v>67</v>
      </c>
      <c r="N52" t="s">
        <v>71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194</v>
      </c>
      <c r="J53" t="s">
        <v>192</v>
      </c>
    </row>
    <row r="54" spans="1:17" x14ac:dyDescent="0.25">
      <c r="A54">
        <v>2021</v>
      </c>
      <c r="B54" s="69">
        <v>1</v>
      </c>
      <c r="C54" s="66">
        <v>-2.2452141807758346</v>
      </c>
      <c r="D54" s="66">
        <v>3.6813365822153297</v>
      </c>
      <c r="E54" s="66">
        <v>-5.9265507629911642</v>
      </c>
      <c r="G54">
        <v>2021</v>
      </c>
      <c r="H54" s="69">
        <v>1</v>
      </c>
      <c r="I54" s="66">
        <v>-786.51124431854475</v>
      </c>
      <c r="J54" s="66">
        <v>-2087.6874145614274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2022</v>
      </c>
      <c r="B55" s="69">
        <v>1</v>
      </c>
      <c r="C55" s="66">
        <v>-0.86763090916914043</v>
      </c>
      <c r="D55" s="66">
        <v>2.8322228675670016</v>
      </c>
      <c r="E55" s="66">
        <v>-3.699853776736143</v>
      </c>
      <c r="G55">
        <v>2022</v>
      </c>
      <c r="H55" s="69">
        <v>1</v>
      </c>
      <c r="I55" s="66">
        <v>-341.19344402078883</v>
      </c>
      <c r="J55" s="66">
        <v>-1473.0410415566998</v>
      </c>
      <c r="M55">
        <v>2021</v>
      </c>
      <c r="N55" s="69">
        <v>1</v>
      </c>
      <c r="O55" s="66">
        <v>0.31369682060727627</v>
      </c>
      <c r="P55" s="66">
        <v>0.12976960804902637</v>
      </c>
      <c r="Q55" s="66">
        <v>0.18392721255824993</v>
      </c>
    </row>
    <row r="56" spans="1:17" x14ac:dyDescent="0.25">
      <c r="A56">
        <v>2023</v>
      </c>
      <c r="B56" s="69">
        <v>1</v>
      </c>
      <c r="C56" s="66">
        <v>-0.22049397548878955</v>
      </c>
      <c r="D56" s="66">
        <v>2.9236672216884205</v>
      </c>
      <c r="E56" s="66">
        <v>-3.1441611971772101</v>
      </c>
      <c r="G56">
        <v>2023</v>
      </c>
      <c r="H56" s="69">
        <v>1</v>
      </c>
      <c r="I56" s="66">
        <v>-75.465664395214375</v>
      </c>
      <c r="J56" s="66">
        <v>-1297.9078327220973</v>
      </c>
      <c r="M56">
        <v>2022</v>
      </c>
      <c r="N56" s="69">
        <v>1</v>
      </c>
      <c r="O56" s="66">
        <v>0.16636340742350667</v>
      </c>
      <c r="P56" s="66">
        <v>5.1344148810456444E-2</v>
      </c>
      <c r="Q56" s="66">
        <v>0.11501925861305022</v>
      </c>
    </row>
    <row r="57" spans="1:17" x14ac:dyDescent="0.25">
      <c r="A57">
        <v>2024</v>
      </c>
      <c r="B57" s="69">
        <v>1</v>
      </c>
      <c r="C57" s="66">
        <v>-1.1698676887581374</v>
      </c>
      <c r="D57" s="66">
        <v>2.5261217470875112</v>
      </c>
      <c r="E57" s="66">
        <v>-3.6959894358456475</v>
      </c>
      <c r="G57">
        <v>2024</v>
      </c>
      <c r="H57" s="69">
        <v>1</v>
      </c>
      <c r="I57" s="66">
        <v>-493.62378270876468</v>
      </c>
      <c r="J57" s="66">
        <v>-1581.5799322938935</v>
      </c>
      <c r="M57">
        <v>2023</v>
      </c>
      <c r="N57" s="69">
        <v>1</v>
      </c>
      <c r="O57" s="66">
        <v>1.9119619694487815E-2</v>
      </c>
      <c r="P57" s="66">
        <v>0.11463786771487518</v>
      </c>
      <c r="Q57" s="66">
        <v>-9.5518248020387372E-2</v>
      </c>
    </row>
    <row r="58" spans="1:17" x14ac:dyDescent="0.25">
      <c r="A58">
        <v>2025</v>
      </c>
      <c r="B58" s="69">
        <v>1</v>
      </c>
      <c r="C58" s="66">
        <v>-0.92618662755182091</v>
      </c>
      <c r="D58" s="66">
        <v>2.0065924645737421</v>
      </c>
      <c r="E58" s="66">
        <v>-2.9327790921255632</v>
      </c>
      <c r="G58">
        <v>2025</v>
      </c>
      <c r="H58" s="69">
        <v>1</v>
      </c>
      <c r="I58" s="66">
        <v>-399.16728892756146</v>
      </c>
      <c r="J58" s="66">
        <v>-1277.2655563199055</v>
      </c>
      <c r="M58">
        <v>2024</v>
      </c>
      <c r="N58" s="69">
        <v>1</v>
      </c>
      <c r="O58" s="66">
        <v>0.30132841078264999</v>
      </c>
      <c r="P58" s="66">
        <v>1.1135189795514141E-2</v>
      </c>
      <c r="Q58" s="66">
        <v>0.29019322098713585</v>
      </c>
    </row>
    <row r="59" spans="1:17" x14ac:dyDescent="0.25">
      <c r="M59">
        <v>2025</v>
      </c>
      <c r="N59" s="69">
        <v>1</v>
      </c>
      <c r="O59" s="66">
        <v>4.3066107276228172E-2</v>
      </c>
      <c r="P59" s="66">
        <v>0.1062920012644995</v>
      </c>
      <c r="Q59" s="66">
        <v>-6.3225893988271317E-2</v>
      </c>
    </row>
    <row r="137" spans="1:22" x14ac:dyDescent="0.25">
      <c r="A137" s="67" t="s">
        <v>67</v>
      </c>
      <c r="B137" t="s">
        <v>71</v>
      </c>
      <c r="F137" s="67" t="s">
        <v>67</v>
      </c>
      <c r="G137" t="s">
        <v>71</v>
      </c>
    </row>
    <row r="139" spans="1:22" x14ac:dyDescent="0.25">
      <c r="A139" s="67" t="s">
        <v>68</v>
      </c>
      <c r="B139" s="67" t="s">
        <v>95</v>
      </c>
      <c r="C139" t="s">
        <v>199</v>
      </c>
      <c r="D139" t="s">
        <v>202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1</v>
      </c>
      <c r="C140" s="66">
        <v>1059.6970639411622</v>
      </c>
      <c r="D140" s="66">
        <v>1301.1761702428826</v>
      </c>
      <c r="F140">
        <v>2021</v>
      </c>
      <c r="G140" s="69">
        <v>1</v>
      </c>
      <c r="H140" s="66">
        <v>8871.9328203418663</v>
      </c>
    </row>
    <row r="141" spans="1:22" x14ac:dyDescent="0.25">
      <c r="A141">
        <v>2022</v>
      </c>
      <c r="B141" s="69">
        <v>1</v>
      </c>
      <c r="C141" s="66">
        <v>862.98822388852909</v>
      </c>
      <c r="D141" s="66">
        <v>1131.8475975359106</v>
      </c>
      <c r="F141">
        <v>2022</v>
      </c>
      <c r="G141" s="69">
        <v>1</v>
      </c>
      <c r="H141" s="66">
        <v>7676.4114603399994</v>
      </c>
    </row>
    <row r="142" spans="1:22" x14ac:dyDescent="0.25">
      <c r="A142">
        <v>2023</v>
      </c>
      <c r="B142" s="69">
        <v>1</v>
      </c>
      <c r="C142" s="66">
        <v>855.27072588603892</v>
      </c>
      <c r="D142" s="66">
        <v>1222.4421683268827</v>
      </c>
      <c r="F142">
        <v>2023</v>
      </c>
      <c r="G142" s="69">
        <v>1</v>
      </c>
      <c r="H142" s="66">
        <v>8589.2474462449736</v>
      </c>
    </row>
    <row r="143" spans="1:22" x14ac:dyDescent="0.25">
      <c r="A143">
        <v>2024</v>
      </c>
      <c r="B143" s="69">
        <v>1</v>
      </c>
      <c r="C143" s="66">
        <v>867.89565939354156</v>
      </c>
      <c r="D143" s="66">
        <v>1087.9561495851285</v>
      </c>
      <c r="F143">
        <v>2024</v>
      </c>
      <c r="G143" s="69">
        <v>1</v>
      </c>
      <c r="H143" s="66">
        <v>7941.1911932939993</v>
      </c>
    </row>
    <row r="144" spans="1:22" x14ac:dyDescent="0.25">
      <c r="A144">
        <v>2025</v>
      </c>
      <c r="B144" s="69">
        <v>1</v>
      </c>
      <c r="C144" s="66">
        <v>592.95894562637079</v>
      </c>
      <c r="D144" s="66">
        <v>878.09826739234381</v>
      </c>
      <c r="F144">
        <v>2025</v>
      </c>
      <c r="G144" s="69">
        <v>1</v>
      </c>
      <c r="H144" s="66">
        <v>6701.4573982060001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Q123"/>
  <sheetViews>
    <sheetView workbookViewId="0">
      <pane xSplit="1" ySplit="1" topLeftCell="IY2" activePane="bottomRight" state="frozen"/>
      <selection activeCell="T41" sqref="T41"/>
      <selection pane="topRight" activeCell="T41" sqref="T41"/>
      <selection pane="bottomLeft" activeCell="T41" sqref="T41"/>
      <selection pane="bottomRight" activeCell="T41" sqref="T41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77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  <c r="JF1" s="2">
        <v>45658</v>
      </c>
      <c r="JG1" s="2">
        <v>45689</v>
      </c>
      <c r="JH1" s="2">
        <v>45717</v>
      </c>
      <c r="JI1" s="2">
        <v>45748</v>
      </c>
      <c r="JJ1" s="2">
        <v>45778</v>
      </c>
      <c r="JK1" s="2">
        <v>45809</v>
      </c>
      <c r="JL1" s="2">
        <v>45839</v>
      </c>
      <c r="JM1" s="2">
        <v>45870</v>
      </c>
      <c r="JN1" s="2">
        <v>45901</v>
      </c>
      <c r="JO1" s="2">
        <v>45931</v>
      </c>
      <c r="JP1" s="2">
        <v>45962</v>
      </c>
      <c r="JQ1" s="2">
        <v>45992</v>
      </c>
    </row>
    <row r="2" spans="1:277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8">
        <v>2524.8434527580002</v>
      </c>
      <c r="GY2" s="158">
        <v>2807.4076824540002</v>
      </c>
      <c r="GZ2" s="158">
        <v>2723.141181985</v>
      </c>
      <c r="HA2" s="158">
        <v>1667.9836523859999</v>
      </c>
      <c r="HB2" s="158">
        <v>2052.2931209390003</v>
      </c>
      <c r="HC2" s="158">
        <v>2584.3721989320002</v>
      </c>
      <c r="HD2" s="158">
        <v>2819.5321466220003</v>
      </c>
      <c r="HE2" s="158">
        <v>2896.1367450990001</v>
      </c>
      <c r="HF2" s="158">
        <v>3206.63358079</v>
      </c>
      <c r="HG2" s="158">
        <v>2645.5893744560003</v>
      </c>
      <c r="HH2" s="158">
        <v>3065.5152186569994</v>
      </c>
      <c r="HI2" s="158">
        <v>3500.4189396479997</v>
      </c>
      <c r="HJ2" s="163">
        <v>3031.1812216020003</v>
      </c>
      <c r="HK2" s="163">
        <v>2856.3704587440006</v>
      </c>
      <c r="HL2" s="163">
        <v>2735.6458230509998</v>
      </c>
      <c r="HM2" s="163">
        <v>3134.8791800020003</v>
      </c>
      <c r="HN2" s="163">
        <v>3252.6626903280007</v>
      </c>
      <c r="HO2" s="163">
        <v>2887.502883445</v>
      </c>
      <c r="HP2" s="163">
        <v>3169.6429617189997</v>
      </c>
      <c r="HQ2" s="163">
        <v>2648.102358742</v>
      </c>
      <c r="HR2" s="163">
        <v>3315.3288757459995</v>
      </c>
      <c r="HS2" s="163">
        <v>2947.8375198389999</v>
      </c>
      <c r="HT2" s="163">
        <v>3559.3927853899995</v>
      </c>
      <c r="HU2" s="163">
        <v>3563.3916745649999</v>
      </c>
      <c r="HV2" s="163">
        <v>2954.8262798930004</v>
      </c>
      <c r="HW2" s="163">
        <v>3019.0414647440002</v>
      </c>
      <c r="HX2" s="163">
        <v>3265.4024512279998</v>
      </c>
      <c r="HY2" s="163">
        <v>3956.124359425</v>
      </c>
      <c r="HZ2" s="163">
        <v>4099.3208053459994</v>
      </c>
      <c r="IA2" s="163">
        <v>3002.8473109559995</v>
      </c>
      <c r="IB2" s="163">
        <v>3632.1605173959997</v>
      </c>
      <c r="IC2" s="163">
        <v>3020.259187141</v>
      </c>
      <c r="ID2" s="163">
        <v>3842.1276175130001</v>
      </c>
      <c r="IE2" s="163">
        <v>3066.8265546620005</v>
      </c>
      <c r="IF2" s="163">
        <v>3775.9355499580001</v>
      </c>
      <c r="IG2" s="163">
        <v>3486.9852153719994</v>
      </c>
      <c r="IH2" s="163">
        <v>3160.2397387120004</v>
      </c>
      <c r="II2" s="163">
        <v>2725.3689210520001</v>
      </c>
      <c r="IJ2" s="163">
        <v>3663.6910619100004</v>
      </c>
      <c r="IK2" s="163">
        <v>3757.1571939859996</v>
      </c>
      <c r="IL2" s="163">
        <v>4261.0299709129995</v>
      </c>
      <c r="IM2" s="163">
        <v>3561.1343769650002</v>
      </c>
      <c r="IN2" s="163">
        <v>4099.5153899520001</v>
      </c>
      <c r="IO2" s="163">
        <v>3355.974272125</v>
      </c>
      <c r="IP2" s="163">
        <v>3923.9104503730005</v>
      </c>
      <c r="IQ2" s="163">
        <v>3443.18931028</v>
      </c>
      <c r="IR2" s="163">
        <v>3941.2542054360001</v>
      </c>
      <c r="IS2" s="163">
        <v>4049.554153309</v>
      </c>
      <c r="IT2" s="158">
        <v>3804.6259361790007</v>
      </c>
      <c r="IU2" s="158">
        <v>3209.7257207530001</v>
      </c>
      <c r="IV2" s="158">
        <v>3438.5597139500001</v>
      </c>
      <c r="IW2" s="158">
        <v>5280.9667066130005</v>
      </c>
      <c r="IX2" s="158">
        <v>5401.0182893279998</v>
      </c>
      <c r="IY2" s="158">
        <v>4396.6861224169998</v>
      </c>
      <c r="IZ2" s="158">
        <v>4743.8921766940002</v>
      </c>
      <c r="JA2" s="158">
        <v>3531.4488884879997</v>
      </c>
      <c r="JB2" s="158">
        <v>4370.9542382060008</v>
      </c>
      <c r="JC2" s="158">
        <v>3977.2279507849989</v>
      </c>
      <c r="JD2" s="158">
        <v>4457.9907691799999</v>
      </c>
      <c r="JE2" s="158">
        <v>4269.2672736470004</v>
      </c>
      <c r="JF2" s="158">
        <v>4128.1403188550003</v>
      </c>
      <c r="JG2" s="158"/>
      <c r="JH2" s="158"/>
      <c r="JI2" s="158"/>
      <c r="JJ2" s="158"/>
      <c r="JK2" s="158"/>
      <c r="JL2" s="158"/>
      <c r="JM2" s="158"/>
      <c r="JN2" s="158"/>
      <c r="JO2" s="158"/>
      <c r="JP2" s="158"/>
      <c r="JQ2" s="158"/>
    </row>
    <row r="3" spans="1:277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8"/>
      <c r="GY3" s="158"/>
      <c r="GZ3" s="158"/>
      <c r="HA3" s="158"/>
      <c r="HB3" s="158"/>
      <c r="HC3" s="158"/>
      <c r="HD3" s="158"/>
      <c r="HE3" s="158"/>
      <c r="HF3" s="158"/>
      <c r="HG3" s="158"/>
      <c r="HH3" s="158"/>
      <c r="HI3" s="158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58"/>
      <c r="IU3" s="158"/>
      <c r="IV3" s="158"/>
      <c r="IW3" s="158"/>
      <c r="IX3" s="158"/>
      <c r="IY3" s="158"/>
      <c r="IZ3" s="158"/>
      <c r="JA3" s="158"/>
      <c r="JB3" s="158"/>
      <c r="JC3" s="158"/>
      <c r="JD3" s="158"/>
      <c r="JE3" s="158"/>
      <c r="JF3" s="158"/>
      <c r="JG3" s="158"/>
      <c r="JH3" s="158"/>
      <c r="JI3" s="158"/>
      <c r="JJ3" s="158"/>
      <c r="JK3" s="158"/>
      <c r="JL3" s="158"/>
      <c r="JM3" s="158"/>
      <c r="JN3" s="158"/>
      <c r="JO3" s="158"/>
      <c r="JP3" s="158"/>
      <c r="JQ3" s="158"/>
    </row>
    <row r="4" spans="1:277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9">
        <v>1987.3436059480002</v>
      </c>
      <c r="GY4" s="159">
        <v>1689.8486228659999</v>
      </c>
      <c r="GZ4" s="159">
        <v>1670.3117746889998</v>
      </c>
      <c r="HA4" s="159">
        <v>1075.7768779329999</v>
      </c>
      <c r="HB4" s="159">
        <v>1448.0158133360003</v>
      </c>
      <c r="HC4" s="159">
        <v>1794.1035551259999</v>
      </c>
      <c r="HD4" s="159">
        <v>2124.0135847320003</v>
      </c>
      <c r="HE4" s="159">
        <v>1917.4554389960001</v>
      </c>
      <c r="HF4" s="159">
        <v>2499.0326865889997</v>
      </c>
      <c r="HG4" s="159">
        <v>1885.9781994260004</v>
      </c>
      <c r="HH4" s="159">
        <v>2356.9089291479995</v>
      </c>
      <c r="HI4" s="159">
        <v>2290.2524754569995</v>
      </c>
      <c r="HJ4" s="164">
        <v>2015.4835425760002</v>
      </c>
      <c r="HK4" s="164">
        <v>1715.8009040940003</v>
      </c>
      <c r="HL4" s="164">
        <v>1961.1025373499999</v>
      </c>
      <c r="HM4" s="164">
        <v>2376.4182955290003</v>
      </c>
      <c r="HN4" s="164">
        <v>2580.4311053190004</v>
      </c>
      <c r="HO4" s="164">
        <v>1861.138448254</v>
      </c>
      <c r="HP4" s="164">
        <v>2419.9808894689995</v>
      </c>
      <c r="HQ4" s="164">
        <v>1933.2349474300004</v>
      </c>
      <c r="HR4" s="164">
        <v>2528.8351176839997</v>
      </c>
      <c r="HS4" s="164">
        <v>2167.0619417789999</v>
      </c>
      <c r="HT4" s="164">
        <v>2678.8939097809998</v>
      </c>
      <c r="HU4" s="164">
        <v>2170.8782761369998</v>
      </c>
      <c r="HV4" s="164">
        <v>2288.5460974770003</v>
      </c>
      <c r="HW4" s="164">
        <v>1893.3392896509999</v>
      </c>
      <c r="HX4" s="164">
        <v>2252.6018098459999</v>
      </c>
      <c r="HY4" s="164">
        <v>3116.3321059039999</v>
      </c>
      <c r="HZ4" s="164">
        <v>3241.9092968249997</v>
      </c>
      <c r="IA4" s="164">
        <v>2168.7629193399998</v>
      </c>
      <c r="IB4" s="164">
        <v>2830.2325402469996</v>
      </c>
      <c r="IC4" s="164">
        <v>2170.8190062859999</v>
      </c>
      <c r="ID4" s="164">
        <v>2906.530687337</v>
      </c>
      <c r="IE4" s="164">
        <v>2085.8314743590004</v>
      </c>
      <c r="IF4" s="164">
        <v>2798.0153501540003</v>
      </c>
      <c r="IG4" s="164">
        <v>2208.6963590349997</v>
      </c>
      <c r="IH4" s="164">
        <v>2313.7939413660006</v>
      </c>
      <c r="II4" s="164">
        <v>1882.3280705669999</v>
      </c>
      <c r="IJ4" s="164">
        <v>2541.6816199550003</v>
      </c>
      <c r="IK4" s="164">
        <v>2929.0321687449996</v>
      </c>
      <c r="IL4" s="164">
        <v>3323.9881686999997</v>
      </c>
      <c r="IM4" s="164">
        <v>2437.9879743860001</v>
      </c>
      <c r="IN4" s="164">
        <v>2962.2021577759997</v>
      </c>
      <c r="IO4" s="164">
        <v>2441.3896434349999</v>
      </c>
      <c r="IP4" s="164">
        <v>2996.6677465180005</v>
      </c>
      <c r="IQ4" s="164">
        <v>2436.6934816090002</v>
      </c>
      <c r="IR4" s="164">
        <v>2988.6901219080005</v>
      </c>
      <c r="IS4" s="164">
        <v>2495.1373023790002</v>
      </c>
      <c r="IT4" s="159">
        <v>2901.7446344780005</v>
      </c>
      <c r="IU4" s="159">
        <v>2370.0602069780002</v>
      </c>
      <c r="IV4" s="159">
        <v>2680.8021049700001</v>
      </c>
      <c r="IW4" s="159">
        <v>4063.1005273820001</v>
      </c>
      <c r="IX4" s="159">
        <v>4387.6120386270004</v>
      </c>
      <c r="IY4" s="159">
        <v>2655.7522247849997</v>
      </c>
      <c r="IZ4" s="159">
        <v>3659.0060726440001</v>
      </c>
      <c r="JA4" s="159">
        <v>2638.0364757970001</v>
      </c>
      <c r="JB4" s="159">
        <v>3460.8805431460005</v>
      </c>
      <c r="JC4" s="159">
        <v>2938.4860406579992</v>
      </c>
      <c r="JD4" s="159">
        <v>3554.6955079149998</v>
      </c>
      <c r="JE4" s="159">
        <v>2899.823222813</v>
      </c>
      <c r="JF4" s="159">
        <v>3170.3207989080001</v>
      </c>
      <c r="JG4" s="159"/>
      <c r="JH4" s="159"/>
      <c r="JI4" s="159"/>
      <c r="JJ4" s="159"/>
      <c r="JK4" s="159"/>
      <c r="JL4" s="159"/>
      <c r="JM4" s="159"/>
      <c r="JN4" s="159"/>
      <c r="JO4" s="159"/>
      <c r="JP4" s="159"/>
      <c r="JQ4" s="159"/>
    </row>
    <row r="5" spans="1:277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8">
        <v>336.229990751</v>
      </c>
      <c r="GY5" s="158">
        <v>136.38919294500002</v>
      </c>
      <c r="GZ5" s="158">
        <v>493.48855527200004</v>
      </c>
      <c r="HA5" s="158">
        <v>264.89117648199999</v>
      </c>
      <c r="HB5" s="158">
        <v>308.32559026799998</v>
      </c>
      <c r="HC5" s="158">
        <v>452.17791019999999</v>
      </c>
      <c r="HD5" s="158">
        <v>696.533787448</v>
      </c>
      <c r="HE5" s="158">
        <v>404.45495482599995</v>
      </c>
      <c r="HF5" s="158">
        <v>1020.021458761</v>
      </c>
      <c r="HG5" s="158">
        <v>406.53628251700002</v>
      </c>
      <c r="HH5" s="158">
        <v>825.05447705499989</v>
      </c>
      <c r="HI5" s="158">
        <v>626.1358405269998</v>
      </c>
      <c r="HJ5" s="163">
        <v>472.89075626299996</v>
      </c>
      <c r="HK5" s="163">
        <v>266.53974023200004</v>
      </c>
      <c r="HL5" s="163">
        <v>469.329252838</v>
      </c>
      <c r="HM5" s="163">
        <v>913.20803721200002</v>
      </c>
      <c r="HN5" s="163">
        <v>1114.8242465339999</v>
      </c>
      <c r="HO5" s="163">
        <v>383.53446907399996</v>
      </c>
      <c r="HP5" s="163">
        <v>809.31364049499985</v>
      </c>
      <c r="HQ5" s="163">
        <v>307.43636395700003</v>
      </c>
      <c r="HR5" s="163">
        <v>795.350050872</v>
      </c>
      <c r="HS5" s="163">
        <v>307.77796732899992</v>
      </c>
      <c r="HT5" s="163">
        <v>813.58659574299998</v>
      </c>
      <c r="HU5" s="163">
        <v>280.19934879700003</v>
      </c>
      <c r="HV5" s="163">
        <v>421.10484759400009</v>
      </c>
      <c r="HW5" s="163">
        <v>227.28879016300002</v>
      </c>
      <c r="HX5" s="163">
        <v>613.45548681000002</v>
      </c>
      <c r="HY5" s="163">
        <v>1408.93740981</v>
      </c>
      <c r="HZ5" s="163">
        <v>1595.1974563019996</v>
      </c>
      <c r="IA5" s="163">
        <v>443.29118539000001</v>
      </c>
      <c r="IB5" s="163">
        <v>1082.4033166279999</v>
      </c>
      <c r="IC5" s="163">
        <v>351.02799111000002</v>
      </c>
      <c r="ID5" s="163">
        <v>994.23640475900004</v>
      </c>
      <c r="IE5" s="163">
        <v>326.64276474000002</v>
      </c>
      <c r="IF5" s="163">
        <v>948.24027034599999</v>
      </c>
      <c r="IG5" s="163">
        <v>341.64471045499994</v>
      </c>
      <c r="IH5" s="163">
        <v>443.41364999199999</v>
      </c>
      <c r="II5" s="163">
        <v>239.05389825099999</v>
      </c>
      <c r="IJ5" s="163">
        <v>616.86139367300007</v>
      </c>
      <c r="IK5" s="163">
        <v>1142.2742217569999</v>
      </c>
      <c r="IL5" s="163">
        <v>1436.5421626030002</v>
      </c>
      <c r="IM5" s="163">
        <v>432.07030338499999</v>
      </c>
      <c r="IN5" s="163">
        <v>965.57501229900004</v>
      </c>
      <c r="IO5" s="163">
        <v>368.20598567800005</v>
      </c>
      <c r="IP5" s="163">
        <v>957.01207948300009</v>
      </c>
      <c r="IQ5" s="163">
        <v>317.93401691099996</v>
      </c>
      <c r="IR5" s="163">
        <v>893.18741488399996</v>
      </c>
      <c r="IS5" s="163">
        <v>353.06818122300001</v>
      </c>
      <c r="IT5" s="158">
        <v>545.28084978200002</v>
      </c>
      <c r="IU5" s="158">
        <v>313.23559778500004</v>
      </c>
      <c r="IV5" s="158">
        <v>677.62462444999994</v>
      </c>
      <c r="IW5" s="158">
        <v>1832.8138256409998</v>
      </c>
      <c r="IX5" s="158">
        <v>1958.8730648890003</v>
      </c>
      <c r="IY5" s="158">
        <v>471.63238458200004</v>
      </c>
      <c r="IZ5" s="158">
        <v>1216.1492806889999</v>
      </c>
      <c r="JA5" s="158">
        <v>394.11385517100001</v>
      </c>
      <c r="JB5" s="158">
        <v>1167.1231136920001</v>
      </c>
      <c r="JC5" s="158">
        <v>440.56115382600007</v>
      </c>
      <c r="JD5" s="158">
        <v>1165.692943027</v>
      </c>
      <c r="JE5" s="158">
        <v>447.78259708699994</v>
      </c>
      <c r="JF5" s="158">
        <v>41.486468881999997</v>
      </c>
      <c r="JG5" s="158"/>
      <c r="JH5" s="158"/>
      <c r="JI5" s="158"/>
      <c r="JJ5" s="158"/>
      <c r="JK5" s="158"/>
      <c r="JL5" s="158"/>
      <c r="JM5" s="158"/>
      <c r="JN5" s="158"/>
      <c r="JO5" s="158"/>
      <c r="JP5" s="158"/>
      <c r="JQ5" s="158"/>
    </row>
    <row r="6" spans="1:277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8">
        <v>1384.3596450350001</v>
      </c>
      <c r="GY6" s="158">
        <v>1225.0634290329999</v>
      </c>
      <c r="GZ6" s="158">
        <v>1107.1975260609997</v>
      </c>
      <c r="HA6" s="158">
        <v>710.767923645</v>
      </c>
      <c r="HB6" s="158">
        <v>1003.2892296950001</v>
      </c>
      <c r="HC6" s="158">
        <v>1172.9151346369999</v>
      </c>
      <c r="HD6" s="158">
        <v>1225.301893545</v>
      </c>
      <c r="HE6" s="158">
        <v>1330.1673231700001</v>
      </c>
      <c r="HF6" s="158">
        <v>1299.103663715</v>
      </c>
      <c r="HG6" s="158">
        <v>1274.6090601070002</v>
      </c>
      <c r="HH6" s="158">
        <v>1334.404011503</v>
      </c>
      <c r="HI6" s="158">
        <v>1393.3215493799999</v>
      </c>
      <c r="HJ6" s="163">
        <v>1356.9956900620002</v>
      </c>
      <c r="HK6" s="163">
        <v>1251.3108461020001</v>
      </c>
      <c r="HL6" s="163">
        <v>1281.4301908279999</v>
      </c>
      <c r="HM6" s="163">
        <v>1271.9757611340001</v>
      </c>
      <c r="HN6" s="163">
        <v>1269.6256747280001</v>
      </c>
      <c r="HO6" s="163">
        <v>1268.0554006470002</v>
      </c>
      <c r="HP6" s="163">
        <v>1357.9834007299999</v>
      </c>
      <c r="HQ6" s="163">
        <v>1366.6763983430001</v>
      </c>
      <c r="HR6" s="163">
        <v>1479.3624427309999</v>
      </c>
      <c r="HS6" s="163">
        <v>1561.658949825</v>
      </c>
      <c r="HT6" s="163">
        <v>1562.857707917</v>
      </c>
      <c r="HU6" s="163">
        <v>1588.1180552169999</v>
      </c>
      <c r="HV6" s="163">
        <v>1599.068325299</v>
      </c>
      <c r="HW6" s="163">
        <v>1422.122603303</v>
      </c>
      <c r="HX6" s="163">
        <v>1360.1403967610001</v>
      </c>
      <c r="HY6" s="163">
        <v>1444.7673585490002</v>
      </c>
      <c r="HZ6" s="163">
        <v>1415.1925004310001</v>
      </c>
      <c r="IA6" s="163">
        <v>1465.356413149</v>
      </c>
      <c r="IB6" s="163">
        <v>1477.566144747</v>
      </c>
      <c r="IC6" s="163">
        <v>1511.0941054639998</v>
      </c>
      <c r="ID6" s="163">
        <v>1615.5870194660001</v>
      </c>
      <c r="IE6" s="163">
        <v>1488.2489286340001</v>
      </c>
      <c r="IF6" s="163">
        <v>1528.139667054</v>
      </c>
      <c r="IG6" s="163">
        <v>1559.9788132149999</v>
      </c>
      <c r="IH6" s="163">
        <v>1604.9208873540001</v>
      </c>
      <c r="II6" s="163">
        <v>1385.994563364</v>
      </c>
      <c r="IJ6" s="163">
        <v>1625.9252785580002</v>
      </c>
      <c r="IK6" s="163">
        <v>1547.6262825569997</v>
      </c>
      <c r="IL6" s="163">
        <v>1612.6567632479996</v>
      </c>
      <c r="IM6" s="163">
        <v>1724.8386792380002</v>
      </c>
      <c r="IN6" s="163">
        <v>1707.542749447</v>
      </c>
      <c r="IO6" s="163">
        <v>1763.6092638549999</v>
      </c>
      <c r="IP6" s="163">
        <v>1764.277678745</v>
      </c>
      <c r="IQ6" s="163">
        <v>1782.8872809300001</v>
      </c>
      <c r="IR6" s="163">
        <v>1754.392268008</v>
      </c>
      <c r="IS6" s="163">
        <v>1828.119375792</v>
      </c>
      <c r="IT6" s="158">
        <v>2000.2840759010001</v>
      </c>
      <c r="IU6" s="158">
        <v>1761.557042207</v>
      </c>
      <c r="IV6" s="158">
        <v>1709.5813134720001</v>
      </c>
      <c r="IW6" s="158">
        <v>1878.9974349710001</v>
      </c>
      <c r="IX6" s="158">
        <v>2047.9512028339998</v>
      </c>
      <c r="IY6" s="158">
        <v>1855.2041216919999</v>
      </c>
      <c r="IZ6" s="158">
        <v>2060.4742121450004</v>
      </c>
      <c r="JA6" s="158">
        <v>1869.8297704280001</v>
      </c>
      <c r="JB6" s="158">
        <v>1915.845706073</v>
      </c>
      <c r="JC6" s="158">
        <v>2046.7181769669996</v>
      </c>
      <c r="JD6" s="158">
        <v>1928.519938055</v>
      </c>
      <c r="JE6" s="158">
        <v>2030.785407606</v>
      </c>
      <c r="JF6" s="158">
        <v>743.73753109300003</v>
      </c>
      <c r="JG6" s="158"/>
      <c r="JH6" s="158"/>
      <c r="JI6" s="158"/>
      <c r="JJ6" s="158"/>
      <c r="JK6" s="158"/>
      <c r="JL6" s="158"/>
      <c r="JM6" s="158"/>
      <c r="JN6" s="158"/>
      <c r="JO6" s="158"/>
      <c r="JP6" s="158"/>
      <c r="JQ6" s="158"/>
    </row>
    <row r="7" spans="1:277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8">
        <v>1134.07200992</v>
      </c>
      <c r="GY7" s="158">
        <v>939.15368173900004</v>
      </c>
      <c r="GZ7" s="158">
        <v>840.83143264199987</v>
      </c>
      <c r="HA7" s="158">
        <v>587.35032329000001</v>
      </c>
      <c r="HB7" s="158">
        <v>822.66310179800007</v>
      </c>
      <c r="HC7" s="158">
        <v>934.09225575599999</v>
      </c>
      <c r="HD7" s="158">
        <v>999.66307296799994</v>
      </c>
      <c r="HE7" s="158">
        <v>1049.382455699</v>
      </c>
      <c r="HF7" s="158">
        <v>1054.319968815</v>
      </c>
      <c r="HG7" s="158">
        <v>1061.5959674130002</v>
      </c>
      <c r="HH7" s="158">
        <v>1121.0263265030001</v>
      </c>
      <c r="HI7" s="158">
        <v>1141.3987608509999</v>
      </c>
      <c r="HJ7" s="163">
        <v>1128.4829654300001</v>
      </c>
      <c r="HK7" s="163">
        <v>976.91405022100002</v>
      </c>
      <c r="HL7" s="163">
        <v>1013.9252404040001</v>
      </c>
      <c r="HM7" s="163">
        <v>1068.6852682660001</v>
      </c>
      <c r="HN7" s="163">
        <v>1012.4941253440001</v>
      </c>
      <c r="HO7" s="163">
        <v>1084.4400880300002</v>
      </c>
      <c r="HP7" s="163">
        <v>1134.572321464</v>
      </c>
      <c r="HQ7" s="163">
        <v>1145.479906884</v>
      </c>
      <c r="HR7" s="163">
        <v>1206.7612058939999</v>
      </c>
      <c r="HS7" s="163">
        <v>1263.5937760290001</v>
      </c>
      <c r="HT7" s="163">
        <v>1298.4948146209999</v>
      </c>
      <c r="HU7" s="163">
        <v>1297.5902747499999</v>
      </c>
      <c r="HV7" s="163">
        <v>1305.714962367</v>
      </c>
      <c r="HW7" s="163">
        <v>1137.89944926</v>
      </c>
      <c r="HX7" s="163">
        <v>1203.6644270070001</v>
      </c>
      <c r="HY7" s="163">
        <v>1221.2219808320001</v>
      </c>
      <c r="HZ7" s="163">
        <v>1210.004258077</v>
      </c>
      <c r="IA7" s="163">
        <v>1217.624329021</v>
      </c>
      <c r="IB7" s="163">
        <v>1275.6544877639999</v>
      </c>
      <c r="IC7" s="163">
        <v>1289.4749786659997</v>
      </c>
      <c r="ID7" s="163">
        <v>1380.5095345980001</v>
      </c>
      <c r="IE7" s="163">
        <v>1287.28118505</v>
      </c>
      <c r="IF7" s="163">
        <v>1315.714644161</v>
      </c>
      <c r="IG7" s="163">
        <v>1306.3543464889999</v>
      </c>
      <c r="IH7" s="163">
        <v>1340.8832308640001</v>
      </c>
      <c r="II7" s="163">
        <v>1201.771642828</v>
      </c>
      <c r="IJ7" s="163">
        <v>1341.7315398420001</v>
      </c>
      <c r="IK7" s="163">
        <v>1327.9326701989999</v>
      </c>
      <c r="IL7" s="163">
        <v>1353.2455696009997</v>
      </c>
      <c r="IM7" s="163">
        <v>1447.4064844840002</v>
      </c>
      <c r="IN7" s="163">
        <v>1434.600657724</v>
      </c>
      <c r="IO7" s="163">
        <v>1496.8370490299999</v>
      </c>
      <c r="IP7" s="163">
        <v>1444.6899698120001</v>
      </c>
      <c r="IQ7" s="163">
        <v>1522.499893084</v>
      </c>
      <c r="IR7" s="163">
        <v>1511.27978254</v>
      </c>
      <c r="IS7" s="163">
        <v>1540.612970441</v>
      </c>
      <c r="IT7" s="158">
        <v>1679.3341653919999</v>
      </c>
      <c r="IU7" s="158">
        <v>1500.5246577590001</v>
      </c>
      <c r="IV7" s="158">
        <v>1403.9077077540001</v>
      </c>
      <c r="IW7" s="158">
        <v>1566.3167883440001</v>
      </c>
      <c r="IX7" s="158">
        <v>1669.0615722639998</v>
      </c>
      <c r="IY7" s="158">
        <v>1555.3011958709999</v>
      </c>
      <c r="IZ7" s="158">
        <v>1708.6953278380001</v>
      </c>
      <c r="JA7" s="158">
        <v>1627.1372569910002</v>
      </c>
      <c r="JB7" s="158">
        <v>1613.0377252870001</v>
      </c>
      <c r="JC7" s="158">
        <v>1710.8113856219998</v>
      </c>
      <c r="JD7" s="158">
        <v>1653.092212414</v>
      </c>
      <c r="JE7" s="158">
        <v>1697.548107695</v>
      </c>
      <c r="JF7" s="158">
        <v>560.02300167200008</v>
      </c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</row>
    <row r="8" spans="1:277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8">
        <v>250.287635115</v>
      </c>
      <c r="GY8" s="158">
        <v>285.909747294</v>
      </c>
      <c r="GZ8" s="158">
        <v>266.36609341899998</v>
      </c>
      <c r="HA8" s="158">
        <v>123.417600355</v>
      </c>
      <c r="HB8" s="158">
        <v>180.626127897</v>
      </c>
      <c r="HC8" s="158">
        <v>238.82287888100001</v>
      </c>
      <c r="HD8" s="158">
        <v>225.63882057699999</v>
      </c>
      <c r="HE8" s="158">
        <v>280.78486747099998</v>
      </c>
      <c r="HF8" s="158">
        <v>244.7836949</v>
      </c>
      <c r="HG8" s="158">
        <v>213.01309269400002</v>
      </c>
      <c r="HH8" s="158">
        <v>213.37768499999999</v>
      </c>
      <c r="HI8" s="158">
        <v>251.922788529</v>
      </c>
      <c r="HJ8" s="163">
        <v>228.51272463199999</v>
      </c>
      <c r="HK8" s="163">
        <v>274.396795881</v>
      </c>
      <c r="HL8" s="163">
        <v>267.50495042399996</v>
      </c>
      <c r="HM8" s="163">
        <v>203.290492868</v>
      </c>
      <c r="HN8" s="163">
        <v>257.13154938400004</v>
      </c>
      <c r="HO8" s="163">
        <v>183.61531261700003</v>
      </c>
      <c r="HP8" s="163">
        <v>223.41107926599997</v>
      </c>
      <c r="HQ8" s="163">
        <v>221.19649145899999</v>
      </c>
      <c r="HR8" s="163">
        <v>272.60123683699999</v>
      </c>
      <c r="HS8" s="163">
        <v>298.06517379600001</v>
      </c>
      <c r="HT8" s="163">
        <v>264.36289329600004</v>
      </c>
      <c r="HU8" s="163">
        <v>290.52778046699996</v>
      </c>
      <c r="HV8" s="163">
        <v>293.35336293200004</v>
      </c>
      <c r="HW8" s="163">
        <v>284.22315404300002</v>
      </c>
      <c r="HX8" s="163">
        <v>156.47596975400003</v>
      </c>
      <c r="HY8" s="163">
        <v>223.54537771700001</v>
      </c>
      <c r="HZ8" s="163">
        <v>205.18824235399998</v>
      </c>
      <c r="IA8" s="163">
        <v>247.732084128</v>
      </c>
      <c r="IB8" s="163">
        <v>201.91165698300003</v>
      </c>
      <c r="IC8" s="163">
        <v>221.619126798</v>
      </c>
      <c r="ID8" s="163">
        <v>235.07748486799997</v>
      </c>
      <c r="IE8" s="163">
        <v>200.967743584</v>
      </c>
      <c r="IF8" s="163">
        <v>212.42502289300003</v>
      </c>
      <c r="IG8" s="163">
        <v>253.62446672600001</v>
      </c>
      <c r="IH8" s="163">
        <v>264.03765649000002</v>
      </c>
      <c r="II8" s="163">
        <v>184.222920536</v>
      </c>
      <c r="IJ8" s="163">
        <v>284.19373871599998</v>
      </c>
      <c r="IK8" s="163">
        <v>219.693612358</v>
      </c>
      <c r="IL8" s="163">
        <v>259.411193647</v>
      </c>
      <c r="IM8" s="163">
        <v>277.43219475400002</v>
      </c>
      <c r="IN8" s="163">
        <v>272.94209172299998</v>
      </c>
      <c r="IO8" s="163">
        <v>266.77221482500005</v>
      </c>
      <c r="IP8" s="163">
        <v>319.58770893299999</v>
      </c>
      <c r="IQ8" s="163">
        <v>260.38738784600002</v>
      </c>
      <c r="IR8" s="163">
        <v>243.11248546799999</v>
      </c>
      <c r="IS8" s="163">
        <v>287.50640535099996</v>
      </c>
      <c r="IT8" s="158">
        <v>320.94991050900001</v>
      </c>
      <c r="IU8" s="158">
        <v>261.03238444800002</v>
      </c>
      <c r="IV8" s="158">
        <v>305.67360571800003</v>
      </c>
      <c r="IW8" s="158">
        <v>312.68064662699993</v>
      </c>
      <c r="IX8" s="158">
        <v>378.88963056999995</v>
      </c>
      <c r="IY8" s="158">
        <v>299.902925821</v>
      </c>
      <c r="IZ8" s="158">
        <v>351.77888430700011</v>
      </c>
      <c r="JA8" s="158">
        <v>242.69251343699997</v>
      </c>
      <c r="JB8" s="158">
        <v>302.80798078599997</v>
      </c>
      <c r="JC8" s="158">
        <v>335.90679134499999</v>
      </c>
      <c r="JD8" s="158">
        <v>275.42772564099999</v>
      </c>
      <c r="JE8" s="158">
        <v>333.23729991100004</v>
      </c>
      <c r="JF8" s="158">
        <v>183.71452942099998</v>
      </c>
      <c r="JG8" s="158"/>
      <c r="JH8" s="158"/>
      <c r="JI8" s="158"/>
      <c r="JJ8" s="158"/>
      <c r="JK8" s="158"/>
      <c r="JL8" s="158"/>
      <c r="JM8" s="158"/>
      <c r="JN8" s="158"/>
      <c r="JO8" s="158"/>
      <c r="JP8" s="158"/>
      <c r="JQ8" s="158"/>
    </row>
    <row r="9" spans="1:277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8">
        <v>0</v>
      </c>
      <c r="GY9" s="158">
        <v>0</v>
      </c>
      <c r="GZ9" s="158">
        <v>0</v>
      </c>
      <c r="HA9" s="158">
        <v>0</v>
      </c>
      <c r="HB9" s="158">
        <v>0</v>
      </c>
      <c r="HC9" s="158">
        <v>0</v>
      </c>
      <c r="HD9" s="158">
        <v>0</v>
      </c>
      <c r="HE9" s="158">
        <v>0</v>
      </c>
      <c r="HF9" s="158">
        <v>0</v>
      </c>
      <c r="HG9" s="158">
        <v>0</v>
      </c>
      <c r="HH9" s="158">
        <v>0</v>
      </c>
      <c r="HI9" s="158">
        <v>0</v>
      </c>
      <c r="HJ9" s="163">
        <v>0</v>
      </c>
      <c r="HK9" s="163">
        <v>0</v>
      </c>
      <c r="HL9" s="163">
        <v>0</v>
      </c>
      <c r="HM9" s="163">
        <v>0</v>
      </c>
      <c r="HN9" s="163">
        <v>0</v>
      </c>
      <c r="HO9" s="163">
        <v>0</v>
      </c>
      <c r="HP9" s="163">
        <v>0</v>
      </c>
      <c r="HQ9" s="163">
        <v>0</v>
      </c>
      <c r="HR9" s="163">
        <v>0</v>
      </c>
      <c r="HS9" s="163">
        <v>0</v>
      </c>
      <c r="HT9" s="163">
        <v>0</v>
      </c>
      <c r="HU9" s="163">
        <v>0</v>
      </c>
      <c r="HV9" s="163">
        <v>0</v>
      </c>
      <c r="HW9" s="163">
        <v>0</v>
      </c>
      <c r="HX9" s="163">
        <v>0</v>
      </c>
      <c r="HY9" s="163">
        <v>0</v>
      </c>
      <c r="HZ9" s="163">
        <v>0</v>
      </c>
      <c r="IA9" s="163">
        <v>0</v>
      </c>
      <c r="IB9" s="163">
        <v>0</v>
      </c>
      <c r="IC9" s="163">
        <v>0</v>
      </c>
      <c r="ID9" s="163">
        <v>0</v>
      </c>
      <c r="IE9" s="163">
        <v>0</v>
      </c>
      <c r="IF9" s="163">
        <v>0</v>
      </c>
      <c r="IG9" s="163">
        <v>0</v>
      </c>
      <c r="IH9" s="163">
        <v>0</v>
      </c>
      <c r="II9" s="163">
        <v>0</v>
      </c>
      <c r="IJ9" s="163">
        <v>0</v>
      </c>
      <c r="IK9" s="163">
        <v>0</v>
      </c>
      <c r="IL9" s="163">
        <v>0</v>
      </c>
      <c r="IM9" s="163">
        <v>0</v>
      </c>
      <c r="IN9" s="163">
        <v>0</v>
      </c>
      <c r="IO9" s="163">
        <v>0</v>
      </c>
      <c r="IP9" s="163">
        <v>0</v>
      </c>
      <c r="IQ9" s="163">
        <v>0</v>
      </c>
      <c r="IR9" s="163">
        <v>0</v>
      </c>
      <c r="IS9" s="163">
        <v>0</v>
      </c>
      <c r="IT9" s="158">
        <v>0</v>
      </c>
      <c r="IU9" s="158">
        <v>0</v>
      </c>
      <c r="IV9" s="158">
        <v>0</v>
      </c>
      <c r="IW9" s="158">
        <v>0</v>
      </c>
      <c r="IX9" s="158">
        <v>0</v>
      </c>
      <c r="IY9" s="158">
        <v>0</v>
      </c>
      <c r="IZ9" s="158">
        <v>0</v>
      </c>
      <c r="JA9" s="158">
        <v>0</v>
      </c>
      <c r="JB9" s="158">
        <v>0</v>
      </c>
      <c r="JC9" s="158">
        <v>0</v>
      </c>
      <c r="JD9" s="158">
        <v>0</v>
      </c>
      <c r="JE9" s="158">
        <v>0</v>
      </c>
      <c r="JF9" s="158">
        <v>0</v>
      </c>
      <c r="JG9" s="158"/>
      <c r="JH9" s="158"/>
      <c r="JI9" s="158"/>
      <c r="JJ9" s="158"/>
      <c r="JK9" s="158"/>
      <c r="JL9" s="158"/>
      <c r="JM9" s="158"/>
      <c r="JN9" s="158"/>
      <c r="JO9" s="158"/>
      <c r="JP9" s="158"/>
      <c r="JQ9" s="158"/>
    </row>
    <row r="10" spans="1:277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8">
        <v>258.12512878699999</v>
      </c>
      <c r="GY10" s="158">
        <v>191.01559684599999</v>
      </c>
      <c r="GZ10" s="158">
        <v>156.322268982</v>
      </c>
      <c r="HA10" s="158">
        <v>81.676517967999999</v>
      </c>
      <c r="HB10" s="158">
        <v>113.219840619</v>
      </c>
      <c r="HC10" s="158">
        <v>144.36443016199999</v>
      </c>
      <c r="HD10" s="158">
        <v>173.45139616</v>
      </c>
      <c r="HE10" s="158">
        <v>162.968976785</v>
      </c>
      <c r="HF10" s="158">
        <v>159.59204122099999</v>
      </c>
      <c r="HG10" s="158">
        <v>171.39548075900001</v>
      </c>
      <c r="HH10" s="158">
        <v>165.67520338399999</v>
      </c>
      <c r="HI10" s="158">
        <v>221.80901155700002</v>
      </c>
      <c r="HJ10" s="163">
        <v>160.89483493899999</v>
      </c>
      <c r="HK10" s="163">
        <v>172.37976220600001</v>
      </c>
      <c r="HL10" s="163">
        <v>182.44123244400004</v>
      </c>
      <c r="HM10" s="163">
        <v>165.25463749400001</v>
      </c>
      <c r="HN10" s="163">
        <v>158.846984249</v>
      </c>
      <c r="HO10" s="163">
        <v>175.30910456000001</v>
      </c>
      <c r="HP10" s="163">
        <v>186.19403505200003</v>
      </c>
      <c r="HQ10" s="163">
        <v>220.84264210800001</v>
      </c>
      <c r="HR10" s="163">
        <v>220.88505989499998</v>
      </c>
      <c r="HS10" s="163">
        <v>256.782615765</v>
      </c>
      <c r="HT10" s="163">
        <v>265.70977340499996</v>
      </c>
      <c r="HU10" s="163">
        <v>257.031139505</v>
      </c>
      <c r="HV10" s="163">
        <v>238.07483976100002</v>
      </c>
      <c r="HW10" s="163">
        <v>211.745766506</v>
      </c>
      <c r="HX10" s="163">
        <v>243.65137896100001</v>
      </c>
      <c r="HY10" s="163">
        <v>232.08945840999999</v>
      </c>
      <c r="HZ10" s="163">
        <v>189.98762201599999</v>
      </c>
      <c r="IA10" s="163">
        <v>224.15860305099997</v>
      </c>
      <c r="IB10" s="163">
        <v>229.72297169999999</v>
      </c>
      <c r="IC10" s="163">
        <v>270.82895522400003</v>
      </c>
      <c r="ID10" s="163">
        <v>259.51546032599998</v>
      </c>
      <c r="IE10" s="163">
        <v>237.761686532</v>
      </c>
      <c r="IF10" s="163">
        <v>276.12059678100002</v>
      </c>
      <c r="IG10" s="163">
        <v>244.50157529999998</v>
      </c>
      <c r="IH10" s="163">
        <v>231.93411575600001</v>
      </c>
      <c r="II10" s="163">
        <v>226.58003258199997</v>
      </c>
      <c r="IJ10" s="163">
        <v>261.07128901999999</v>
      </c>
      <c r="IK10" s="163">
        <v>199.994849397</v>
      </c>
      <c r="IL10" s="163">
        <v>235.557414548</v>
      </c>
      <c r="IM10" s="163">
        <v>237.915666034</v>
      </c>
      <c r="IN10" s="163">
        <v>229.37596983699999</v>
      </c>
      <c r="IO10" s="163">
        <v>256.40447533400004</v>
      </c>
      <c r="IP10" s="163">
        <v>236.99305317700001</v>
      </c>
      <c r="IQ10" s="163">
        <v>300.83985121699999</v>
      </c>
      <c r="IR10" s="163">
        <v>294.57526467600002</v>
      </c>
      <c r="IS10" s="163">
        <v>268.73415694699997</v>
      </c>
      <c r="IT10" s="158">
        <v>311.39674424899999</v>
      </c>
      <c r="IU10" s="158">
        <v>261.07994482800001</v>
      </c>
      <c r="IV10" s="158">
        <v>229.18597007</v>
      </c>
      <c r="IW10" s="158">
        <v>289.46073972700003</v>
      </c>
      <c r="IX10" s="158">
        <v>308.83135244300001</v>
      </c>
      <c r="IY10" s="158">
        <v>254.30489454599999</v>
      </c>
      <c r="IZ10" s="158">
        <v>316.32437397099994</v>
      </c>
      <c r="JA10" s="158">
        <v>309.60917598499998</v>
      </c>
      <c r="JB10" s="158">
        <v>316.59926093199999</v>
      </c>
      <c r="JC10" s="158">
        <v>383.84790408499998</v>
      </c>
      <c r="JD10" s="158">
        <v>349.60459257699995</v>
      </c>
      <c r="JE10" s="158">
        <v>349.33110477600002</v>
      </c>
      <c r="JF10" s="158">
        <v>374.69916321300002</v>
      </c>
      <c r="JG10" s="158"/>
      <c r="JH10" s="158"/>
      <c r="JI10" s="158"/>
      <c r="JJ10" s="158"/>
      <c r="JK10" s="158"/>
      <c r="JL10" s="158"/>
      <c r="JM10" s="158"/>
      <c r="JN10" s="158"/>
      <c r="JO10" s="158"/>
      <c r="JP10" s="158"/>
      <c r="JQ10" s="158"/>
    </row>
    <row r="11" spans="1:277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8">
        <v>8.6288413750000021</v>
      </c>
      <c r="GY11" s="158">
        <v>137.38040404199998</v>
      </c>
      <c r="GZ11" s="158">
        <v>-86.696575626000012</v>
      </c>
      <c r="HA11" s="158">
        <v>18.441259838000001</v>
      </c>
      <c r="HB11" s="158">
        <v>23.181152753999999</v>
      </c>
      <c r="HC11" s="158">
        <v>24.646080126999998</v>
      </c>
      <c r="HD11" s="158">
        <v>28.726507579</v>
      </c>
      <c r="HE11" s="158">
        <v>19.864184215000002</v>
      </c>
      <c r="HF11" s="158">
        <v>20.315522892000001</v>
      </c>
      <c r="HG11" s="158">
        <v>33.437376043</v>
      </c>
      <c r="HH11" s="158">
        <v>31.775237206</v>
      </c>
      <c r="HI11" s="158">
        <v>48.986073993000005</v>
      </c>
      <c r="HJ11" s="163">
        <v>24.702261312000001</v>
      </c>
      <c r="HK11" s="163">
        <v>25.570555553999998</v>
      </c>
      <c r="HL11" s="163">
        <v>27.901861240000002</v>
      </c>
      <c r="HM11" s="163">
        <v>25.979859689000001</v>
      </c>
      <c r="HN11" s="163">
        <v>37.134199808000005</v>
      </c>
      <c r="HO11" s="163">
        <v>34.239473973000003</v>
      </c>
      <c r="HP11" s="163">
        <v>66.489813192</v>
      </c>
      <c r="HQ11" s="163">
        <v>38.279543021999999</v>
      </c>
      <c r="HR11" s="163">
        <v>33.237564186</v>
      </c>
      <c r="HS11" s="163">
        <v>40.842408859999992</v>
      </c>
      <c r="HT11" s="163">
        <v>36.739832716000002</v>
      </c>
      <c r="HU11" s="163">
        <v>45.529732617999997</v>
      </c>
      <c r="HV11" s="163">
        <v>30.298084822999996</v>
      </c>
      <c r="HW11" s="163">
        <v>32.182129678999999</v>
      </c>
      <c r="HX11" s="163">
        <v>35.354547314000001</v>
      </c>
      <c r="HY11" s="163">
        <v>30.537879134999997</v>
      </c>
      <c r="HZ11" s="163">
        <v>41.531718075999997</v>
      </c>
      <c r="IA11" s="163">
        <v>35.956717749999996</v>
      </c>
      <c r="IB11" s="163">
        <v>40.540107171999999</v>
      </c>
      <c r="IC11" s="163">
        <v>37.867954487999995</v>
      </c>
      <c r="ID11" s="163">
        <v>37.191802785999997</v>
      </c>
      <c r="IE11" s="163">
        <v>33.178094453</v>
      </c>
      <c r="IF11" s="163">
        <v>45.514815973000005</v>
      </c>
      <c r="IG11" s="163">
        <v>62.571260065000004</v>
      </c>
      <c r="IH11" s="163">
        <v>33.525288263999997</v>
      </c>
      <c r="II11" s="163">
        <v>30.699576370000003</v>
      </c>
      <c r="IJ11" s="163">
        <v>37.823658704000003</v>
      </c>
      <c r="IK11" s="163">
        <v>39.136815034000001</v>
      </c>
      <c r="IL11" s="163">
        <v>39.231828301</v>
      </c>
      <c r="IM11" s="163">
        <v>43.163325729</v>
      </c>
      <c r="IN11" s="163">
        <v>59.708426193000001</v>
      </c>
      <c r="IO11" s="163">
        <v>53.169918567999993</v>
      </c>
      <c r="IP11" s="163">
        <v>38.384935112999997</v>
      </c>
      <c r="IQ11" s="163">
        <v>35.032332550999989</v>
      </c>
      <c r="IR11" s="163">
        <v>46.535174339999998</v>
      </c>
      <c r="IS11" s="163">
        <v>45.215588416999992</v>
      </c>
      <c r="IT11" s="158">
        <v>44.782964546000002</v>
      </c>
      <c r="IU11" s="158">
        <v>34.187622157999996</v>
      </c>
      <c r="IV11" s="158">
        <v>64.410196978000002</v>
      </c>
      <c r="IW11" s="158">
        <v>61.828527043000008</v>
      </c>
      <c r="IX11" s="158">
        <v>71.956418460999998</v>
      </c>
      <c r="IY11" s="158">
        <v>74.610823964999994</v>
      </c>
      <c r="IZ11" s="158">
        <v>66.058205838999996</v>
      </c>
      <c r="JA11" s="158">
        <v>64.483674213</v>
      </c>
      <c r="JB11" s="158">
        <v>61.312462449000002</v>
      </c>
      <c r="JC11" s="158">
        <v>67.358805779999997</v>
      </c>
      <c r="JD11" s="158">
        <v>110.87803425599999</v>
      </c>
      <c r="JE11" s="158">
        <v>71.924113344000006</v>
      </c>
      <c r="JF11" s="158">
        <v>2010.3976357200002</v>
      </c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</row>
    <row r="12" spans="1:277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</row>
    <row r="13" spans="1:277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8">
        <v>152.482808861</v>
      </c>
      <c r="GY13" s="158">
        <v>509.97408698000004</v>
      </c>
      <c r="GZ13" s="158">
        <v>96.061613197</v>
      </c>
      <c r="HA13" s="158">
        <v>156.87712756500002</v>
      </c>
      <c r="HB13" s="158">
        <v>173.622812759</v>
      </c>
      <c r="HC13" s="158">
        <v>278.65239932100002</v>
      </c>
      <c r="HD13" s="158">
        <v>172.59751948600001</v>
      </c>
      <c r="HE13" s="158">
        <v>184.74180488099998</v>
      </c>
      <c r="HF13" s="158">
        <v>181.91427215100001</v>
      </c>
      <c r="HG13" s="158">
        <v>182.33142155900001</v>
      </c>
      <c r="HH13" s="158">
        <v>181.63447102000001</v>
      </c>
      <c r="HI13" s="158">
        <v>172.341394079</v>
      </c>
      <c r="HJ13" s="163">
        <v>120.32482608099998</v>
      </c>
      <c r="HK13" s="163">
        <v>615.74104464300001</v>
      </c>
      <c r="HL13" s="163">
        <v>174.238474188</v>
      </c>
      <c r="HM13" s="163">
        <v>153.196231466</v>
      </c>
      <c r="HN13" s="163">
        <v>211.42116319100003</v>
      </c>
      <c r="HO13" s="163">
        <v>225.68399691599998</v>
      </c>
      <c r="HP13" s="163">
        <v>207.17329895</v>
      </c>
      <c r="HQ13" s="163">
        <v>199.86120596400002</v>
      </c>
      <c r="HR13" s="163">
        <v>193.31332771000001</v>
      </c>
      <c r="HS13" s="163">
        <v>259.81220650900002</v>
      </c>
      <c r="HT13" s="163">
        <v>248.22585705200004</v>
      </c>
      <c r="HU13" s="163">
        <v>168.59532213600002</v>
      </c>
      <c r="HV13" s="163">
        <v>139.387799234</v>
      </c>
      <c r="HW13" s="163">
        <v>683.29204039700005</v>
      </c>
      <c r="HX13" s="163">
        <v>303.34954659200002</v>
      </c>
      <c r="HY13" s="163">
        <v>243.23236706700001</v>
      </c>
      <c r="HZ13" s="163">
        <v>264.68826652999996</v>
      </c>
      <c r="IA13" s="163">
        <v>233.67498020800002</v>
      </c>
      <c r="IB13" s="163">
        <v>254.64293021100002</v>
      </c>
      <c r="IC13" s="163">
        <v>303.77530322199999</v>
      </c>
      <c r="ID13" s="163">
        <v>316.98033833899996</v>
      </c>
      <c r="IE13" s="163">
        <v>361.149693082</v>
      </c>
      <c r="IF13" s="163">
        <v>248.52893809299999</v>
      </c>
      <c r="IG13" s="163">
        <v>277.54207838399998</v>
      </c>
      <c r="IH13" s="163">
        <v>263.25957322299996</v>
      </c>
      <c r="II13" s="163">
        <v>272.435079202</v>
      </c>
      <c r="IJ13" s="163">
        <v>412.16464339999999</v>
      </c>
      <c r="IK13" s="163">
        <v>271.37227278199998</v>
      </c>
      <c r="IL13" s="163">
        <v>317.96261760700003</v>
      </c>
      <c r="IM13" s="163">
        <v>318.8615216</v>
      </c>
      <c r="IN13" s="163">
        <v>372.56672262200004</v>
      </c>
      <c r="IO13" s="163">
        <v>291.96675732400001</v>
      </c>
      <c r="IP13" s="163">
        <v>291.72772992300003</v>
      </c>
      <c r="IQ13" s="163">
        <v>328.83504779600003</v>
      </c>
      <c r="IR13" s="163">
        <v>263.01918017399998</v>
      </c>
      <c r="IS13" s="163">
        <v>305.42514575299998</v>
      </c>
      <c r="IT13" s="158">
        <v>307.65857778899999</v>
      </c>
      <c r="IU13" s="158">
        <v>270.59006107299996</v>
      </c>
      <c r="IV13" s="158">
        <v>260.42185997299998</v>
      </c>
      <c r="IW13" s="158">
        <v>258.59573403600001</v>
      </c>
      <c r="IX13" s="158">
        <v>259.91833523700001</v>
      </c>
      <c r="IY13" s="158">
        <v>252.199702183</v>
      </c>
      <c r="IZ13" s="158">
        <v>290.76578039700001</v>
      </c>
      <c r="JA13" s="158">
        <v>261.51274837</v>
      </c>
      <c r="JB13" s="158">
        <v>261.46539940299999</v>
      </c>
      <c r="JC13" s="158">
        <v>278.58991820699998</v>
      </c>
      <c r="JD13" s="158">
        <v>263.47761267700002</v>
      </c>
      <c r="JE13" s="158">
        <v>275.01524177099992</v>
      </c>
      <c r="JF13" s="158">
        <v>273.42565705699997</v>
      </c>
      <c r="JG13" s="158"/>
      <c r="JH13" s="158"/>
      <c r="JI13" s="158"/>
      <c r="JJ13" s="158"/>
      <c r="JK13" s="158"/>
      <c r="JL13" s="158"/>
      <c r="JM13" s="158"/>
      <c r="JN13" s="158"/>
      <c r="JO13" s="158"/>
      <c r="JP13" s="158"/>
      <c r="JQ13" s="158"/>
    </row>
    <row r="14" spans="1:277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</row>
    <row r="15" spans="1:277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8">
        <v>68.606051839000003</v>
      </c>
      <c r="GY15" s="158">
        <v>118.68321391800001</v>
      </c>
      <c r="GZ15" s="158">
        <v>121.384719627</v>
      </c>
      <c r="HA15" s="158">
        <v>84.725666997999994</v>
      </c>
      <c r="HB15" s="158">
        <v>81.076717403000004</v>
      </c>
      <c r="HC15" s="158">
        <v>108.961174433</v>
      </c>
      <c r="HD15" s="158">
        <v>79.057577239000011</v>
      </c>
      <c r="HE15" s="158">
        <v>88.219147158000013</v>
      </c>
      <c r="HF15" s="158">
        <v>92.644858616000008</v>
      </c>
      <c r="HG15" s="158">
        <v>111.49781226900001</v>
      </c>
      <c r="HH15" s="158">
        <v>84.731197627</v>
      </c>
      <c r="HI15" s="158">
        <v>402.94641433100003</v>
      </c>
      <c r="HJ15" s="163">
        <v>99.230734585999983</v>
      </c>
      <c r="HK15" s="163">
        <v>99.989438605999993</v>
      </c>
      <c r="HL15" s="163">
        <v>221.36647876000004</v>
      </c>
      <c r="HM15" s="163">
        <v>187.468419399</v>
      </c>
      <c r="HN15" s="163">
        <v>84.372712449999995</v>
      </c>
      <c r="HO15" s="163">
        <v>288.17929708399998</v>
      </c>
      <c r="HP15" s="163">
        <v>88.889463215999996</v>
      </c>
      <c r="HQ15" s="163">
        <v>116.03432881099999</v>
      </c>
      <c r="HR15" s="163">
        <v>100.51694366500001</v>
      </c>
      <c r="HS15" s="163">
        <v>87.918743326000012</v>
      </c>
      <c r="HT15" s="163">
        <v>200.12383474900003</v>
      </c>
      <c r="HU15" s="163">
        <v>258.05542989099996</v>
      </c>
      <c r="HV15" s="163">
        <v>119.586086827</v>
      </c>
      <c r="HW15" s="163">
        <v>82.60947037199999</v>
      </c>
      <c r="HX15" s="163">
        <v>155.175735468</v>
      </c>
      <c r="HY15" s="163">
        <v>103.43830642099998</v>
      </c>
      <c r="HZ15" s="163">
        <v>90.824655859000003</v>
      </c>
      <c r="IA15" s="163">
        <v>122.49067695499998</v>
      </c>
      <c r="IB15" s="163">
        <v>95.582703430000009</v>
      </c>
      <c r="IC15" s="163">
        <v>89.712094755999999</v>
      </c>
      <c r="ID15" s="163">
        <v>92.571731033999995</v>
      </c>
      <c r="IE15" s="163">
        <v>157.54816883399999</v>
      </c>
      <c r="IF15" s="163">
        <v>263.06961519700002</v>
      </c>
      <c r="IG15" s="163">
        <v>232.55835453099999</v>
      </c>
      <c r="IH15" s="163">
        <v>91.270490181999989</v>
      </c>
      <c r="II15" s="163">
        <v>165.24954907400002</v>
      </c>
      <c r="IJ15" s="163">
        <v>179.154591735</v>
      </c>
      <c r="IK15" s="163">
        <v>109.46923441599999</v>
      </c>
      <c r="IL15" s="163">
        <v>153.70041273300001</v>
      </c>
      <c r="IM15" s="163">
        <v>142.31884875599999</v>
      </c>
      <c r="IN15" s="163">
        <v>102.59623418500001</v>
      </c>
      <c r="IO15" s="163">
        <v>48.431582518999996</v>
      </c>
      <c r="IP15" s="163">
        <v>176.13556780499999</v>
      </c>
      <c r="IQ15" s="163">
        <v>101.52181302599999</v>
      </c>
      <c r="IR15" s="163">
        <v>200.22263622700001</v>
      </c>
      <c r="IS15" s="163">
        <v>340.06244851899999</v>
      </c>
      <c r="IT15" s="158">
        <v>81.670096715</v>
      </c>
      <c r="IU15" s="158">
        <v>101.03874689</v>
      </c>
      <c r="IV15" s="158">
        <v>75.467958120999995</v>
      </c>
      <c r="IW15" s="158">
        <v>321.20730355900002</v>
      </c>
      <c r="IX15" s="158">
        <v>155.119391001</v>
      </c>
      <c r="IY15" s="158">
        <v>115.63039133999999</v>
      </c>
      <c r="IZ15" s="158">
        <v>227.37097505699998</v>
      </c>
      <c r="JA15" s="158">
        <v>144.35493190900002</v>
      </c>
      <c r="JB15" s="158">
        <v>133.323971091</v>
      </c>
      <c r="JC15" s="158">
        <v>136.67292838400002</v>
      </c>
      <c r="JD15" s="158">
        <v>95.311864408000005</v>
      </c>
      <c r="JE15" s="158">
        <v>349.51675932200004</v>
      </c>
      <c r="JF15" s="158">
        <v>114.83411441599999</v>
      </c>
      <c r="JG15" s="158"/>
      <c r="JH15" s="158"/>
      <c r="JI15" s="158"/>
      <c r="JJ15" s="158"/>
      <c r="JK15" s="158"/>
      <c r="JL15" s="158"/>
      <c r="JM15" s="158"/>
      <c r="JN15" s="158"/>
      <c r="JO15" s="158"/>
      <c r="JP15" s="158"/>
      <c r="JQ15" s="158"/>
    </row>
    <row r="16" spans="1:277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8">
        <v>1.2959559999999999</v>
      </c>
      <c r="GY16" s="158">
        <v>18.272828000000001</v>
      </c>
      <c r="GZ16" s="158">
        <v>3.8269555199999998</v>
      </c>
      <c r="HA16" s="158">
        <v>3.2502249999999999</v>
      </c>
      <c r="HB16" s="158">
        <v>0</v>
      </c>
      <c r="HC16" s="158">
        <v>38.316631209999997</v>
      </c>
      <c r="HD16" s="158">
        <v>0</v>
      </c>
      <c r="HE16" s="158">
        <v>0</v>
      </c>
      <c r="HF16" s="158">
        <v>8.0478800929999998</v>
      </c>
      <c r="HG16" s="158">
        <v>19.692371999999999</v>
      </c>
      <c r="HH16" s="158">
        <v>0</v>
      </c>
      <c r="HI16" s="158">
        <v>186.03699021599999</v>
      </c>
      <c r="HJ16" s="163">
        <v>31.745597915999998</v>
      </c>
      <c r="HK16" s="163">
        <v>0.94117852200000007</v>
      </c>
      <c r="HL16" s="163">
        <v>0</v>
      </c>
      <c r="HM16" s="163">
        <v>106.839645</v>
      </c>
      <c r="HN16" s="163">
        <v>2.0981532000000001</v>
      </c>
      <c r="HO16" s="163">
        <v>0</v>
      </c>
      <c r="HP16" s="163">
        <v>0</v>
      </c>
      <c r="HQ16" s="163">
        <v>12.311858931000002</v>
      </c>
      <c r="HR16" s="163">
        <v>0.87205073599999938</v>
      </c>
      <c r="HS16" s="163">
        <v>0</v>
      </c>
      <c r="HT16" s="163">
        <v>103.49888469</v>
      </c>
      <c r="HU16" s="163">
        <v>59.123962661</v>
      </c>
      <c r="HV16" s="163">
        <v>56.653693006000005</v>
      </c>
      <c r="HW16" s="163">
        <v>0</v>
      </c>
      <c r="HX16" s="163">
        <v>0</v>
      </c>
      <c r="HY16" s="163">
        <v>0</v>
      </c>
      <c r="HZ16" s="163">
        <v>0</v>
      </c>
      <c r="IA16" s="163">
        <v>0</v>
      </c>
      <c r="IB16" s="163">
        <v>0</v>
      </c>
      <c r="IC16" s="163">
        <v>0</v>
      </c>
      <c r="ID16" s="163">
        <v>1.2124608229999998</v>
      </c>
      <c r="IE16" s="163">
        <v>0</v>
      </c>
      <c r="IF16" s="163">
        <v>45.063276864999999</v>
      </c>
      <c r="IG16" s="163">
        <v>125.21602194299999</v>
      </c>
      <c r="IH16" s="163">
        <v>19.186305332</v>
      </c>
      <c r="II16" s="163">
        <v>2.515557013</v>
      </c>
      <c r="IJ16" s="163">
        <v>0</v>
      </c>
      <c r="IK16" s="163">
        <v>1.508005584</v>
      </c>
      <c r="IL16" s="163">
        <v>43.200825156999997</v>
      </c>
      <c r="IM16" s="163">
        <v>0</v>
      </c>
      <c r="IN16" s="163">
        <v>0</v>
      </c>
      <c r="IO16" s="163">
        <v>0</v>
      </c>
      <c r="IP16" s="163">
        <v>16.673870068999999</v>
      </c>
      <c r="IQ16" s="163">
        <v>0</v>
      </c>
      <c r="IR16" s="163">
        <v>97.155662800000016</v>
      </c>
      <c r="IS16" s="163">
        <v>110.53109895499999</v>
      </c>
      <c r="IT16" s="158">
        <v>2.8124893599999998</v>
      </c>
      <c r="IU16" s="158">
        <v>6.700709045</v>
      </c>
      <c r="IV16" s="158">
        <v>17.430996669999999</v>
      </c>
      <c r="IW16" s="158">
        <v>0</v>
      </c>
      <c r="IX16" s="158">
        <v>0</v>
      </c>
      <c r="IY16" s="158">
        <v>0</v>
      </c>
      <c r="IZ16" s="158">
        <v>9.2199513769999992</v>
      </c>
      <c r="JA16" s="158">
        <v>9.9371759100000006</v>
      </c>
      <c r="JB16" s="158">
        <v>0</v>
      </c>
      <c r="JC16" s="158">
        <v>16.103099349000001</v>
      </c>
      <c r="JD16" s="158">
        <v>0.79090793100000001</v>
      </c>
      <c r="JE16" s="158">
        <v>0</v>
      </c>
      <c r="JF16" s="158">
        <v>0</v>
      </c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</row>
    <row r="17" spans="1:277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8">
        <v>0</v>
      </c>
      <c r="GY17" s="158">
        <v>0</v>
      </c>
      <c r="GZ17" s="158">
        <v>0</v>
      </c>
      <c r="HA17" s="158">
        <v>0</v>
      </c>
      <c r="HB17" s="158">
        <v>0</v>
      </c>
      <c r="HC17" s="158">
        <v>0</v>
      </c>
      <c r="HD17" s="158">
        <v>0</v>
      </c>
      <c r="HE17" s="158">
        <v>0</v>
      </c>
      <c r="HF17" s="158">
        <v>0</v>
      </c>
      <c r="HG17" s="158">
        <v>0</v>
      </c>
      <c r="HH17" s="158">
        <v>0</v>
      </c>
      <c r="HI17" s="158">
        <v>132.862212597</v>
      </c>
      <c r="HJ17" s="163">
        <v>0</v>
      </c>
      <c r="HK17" s="163">
        <v>0</v>
      </c>
      <c r="HL17" s="163">
        <v>0</v>
      </c>
      <c r="HM17" s="163">
        <v>0</v>
      </c>
      <c r="HN17" s="163">
        <v>0</v>
      </c>
      <c r="HO17" s="163">
        <v>0</v>
      </c>
      <c r="HP17" s="163">
        <v>0</v>
      </c>
      <c r="HQ17" s="163">
        <v>0</v>
      </c>
      <c r="HR17" s="163">
        <v>7.7674361999999997</v>
      </c>
      <c r="HS17" s="163">
        <v>0</v>
      </c>
      <c r="HT17" s="163">
        <v>39.204174901000002</v>
      </c>
      <c r="HU17" s="163">
        <v>59.123962661</v>
      </c>
      <c r="HV17" s="163">
        <v>0</v>
      </c>
      <c r="HW17" s="163">
        <v>0</v>
      </c>
      <c r="HX17" s="163">
        <v>0</v>
      </c>
      <c r="HY17" s="163">
        <v>0</v>
      </c>
      <c r="HZ17" s="163">
        <v>0</v>
      </c>
      <c r="IA17" s="163">
        <v>0</v>
      </c>
      <c r="IB17" s="163">
        <v>0</v>
      </c>
      <c r="IC17" s="163">
        <v>0</v>
      </c>
      <c r="ID17" s="163">
        <v>0</v>
      </c>
      <c r="IE17" s="163">
        <v>0</v>
      </c>
      <c r="IF17" s="163">
        <v>0</v>
      </c>
      <c r="IG17" s="163">
        <v>76.041959796</v>
      </c>
      <c r="IH17" s="163">
        <v>0</v>
      </c>
      <c r="II17" s="163">
        <v>0</v>
      </c>
      <c r="IJ17" s="163">
        <v>0</v>
      </c>
      <c r="IK17" s="163">
        <v>0</v>
      </c>
      <c r="IL17" s="163">
        <v>0</v>
      </c>
      <c r="IM17" s="163">
        <v>0</v>
      </c>
      <c r="IN17" s="163">
        <v>0</v>
      </c>
      <c r="IO17" s="163">
        <v>0</v>
      </c>
      <c r="IP17" s="163">
        <v>0</v>
      </c>
      <c r="IQ17" s="163">
        <v>0</v>
      </c>
      <c r="IR17" s="163">
        <v>37.186300000000003</v>
      </c>
      <c r="IS17" s="163">
        <v>109.804257955</v>
      </c>
      <c r="IT17" s="158">
        <v>0</v>
      </c>
      <c r="IU17" s="158">
        <v>0</v>
      </c>
      <c r="IV17" s="158">
        <v>0</v>
      </c>
      <c r="IW17" s="158">
        <v>0</v>
      </c>
      <c r="IX17" s="158">
        <v>0</v>
      </c>
      <c r="IY17" s="158">
        <v>0</v>
      </c>
      <c r="IZ17" s="158">
        <v>0</v>
      </c>
      <c r="JA17" s="158">
        <v>0</v>
      </c>
      <c r="JB17" s="158">
        <v>0</v>
      </c>
      <c r="JC17" s="158">
        <v>0</v>
      </c>
      <c r="JD17" s="158">
        <v>0</v>
      </c>
      <c r="JE17" s="158">
        <v>0</v>
      </c>
      <c r="JF17" s="158">
        <v>0</v>
      </c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</row>
    <row r="18" spans="1:277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8">
        <v>1.2959559999999999</v>
      </c>
      <c r="GY18" s="158">
        <v>18.272828000000001</v>
      </c>
      <c r="GZ18" s="158">
        <v>3.8269555199999998</v>
      </c>
      <c r="HA18" s="158">
        <v>3.2502249999999999</v>
      </c>
      <c r="HB18" s="158">
        <v>0</v>
      </c>
      <c r="HC18" s="158">
        <v>38.316631209999997</v>
      </c>
      <c r="HD18" s="158">
        <v>0</v>
      </c>
      <c r="HE18" s="158">
        <v>0</v>
      </c>
      <c r="HF18" s="158">
        <v>8.0478800929999998</v>
      </c>
      <c r="HG18" s="158">
        <v>19.692371999999999</v>
      </c>
      <c r="HH18" s="158">
        <v>0</v>
      </c>
      <c r="HI18" s="158">
        <v>53.174777619000004</v>
      </c>
      <c r="HJ18" s="163">
        <v>31.745597915999998</v>
      </c>
      <c r="HK18" s="163">
        <v>0.94117852200000007</v>
      </c>
      <c r="HL18" s="163">
        <v>0</v>
      </c>
      <c r="HM18" s="163">
        <v>106.839645</v>
      </c>
      <c r="HN18" s="163">
        <v>2.0981532000000001</v>
      </c>
      <c r="HO18" s="163">
        <v>0</v>
      </c>
      <c r="HP18" s="163">
        <v>0</v>
      </c>
      <c r="HQ18" s="163">
        <v>12.311858931000002</v>
      </c>
      <c r="HR18" s="163">
        <v>-6.8953854640000003</v>
      </c>
      <c r="HS18" s="163">
        <v>0</v>
      </c>
      <c r="HT18" s="163">
        <v>64.294709788999995</v>
      </c>
      <c r="HU18" s="163">
        <v>0</v>
      </c>
      <c r="HV18" s="163">
        <v>56.653693006000005</v>
      </c>
      <c r="HW18" s="163">
        <v>0</v>
      </c>
      <c r="HX18" s="163">
        <v>0</v>
      </c>
      <c r="HY18" s="163">
        <v>0</v>
      </c>
      <c r="HZ18" s="163">
        <v>0</v>
      </c>
      <c r="IA18" s="163">
        <v>0</v>
      </c>
      <c r="IB18" s="163">
        <v>0</v>
      </c>
      <c r="IC18" s="163">
        <v>0</v>
      </c>
      <c r="ID18" s="163">
        <v>1.2124608229999998</v>
      </c>
      <c r="IE18" s="163">
        <v>0</v>
      </c>
      <c r="IF18" s="163">
        <v>45.063276864999999</v>
      </c>
      <c r="IG18" s="163">
        <v>49.174062146999994</v>
      </c>
      <c r="IH18" s="163">
        <v>19.186305332</v>
      </c>
      <c r="II18" s="163">
        <v>2.515557013</v>
      </c>
      <c r="IJ18" s="163">
        <v>0</v>
      </c>
      <c r="IK18" s="163">
        <v>1.508005584</v>
      </c>
      <c r="IL18" s="163">
        <v>43.200825156999997</v>
      </c>
      <c r="IM18" s="163">
        <v>0</v>
      </c>
      <c r="IN18" s="163">
        <v>0</v>
      </c>
      <c r="IO18" s="163">
        <v>0</v>
      </c>
      <c r="IP18" s="163">
        <v>16.673870068999999</v>
      </c>
      <c r="IQ18" s="163">
        <v>0</v>
      </c>
      <c r="IR18" s="163">
        <v>59.969362800000006</v>
      </c>
      <c r="IS18" s="163">
        <v>0.72684099999999996</v>
      </c>
      <c r="IT18" s="158">
        <v>2.8124893599999998</v>
      </c>
      <c r="IU18" s="158">
        <v>6.700709045</v>
      </c>
      <c r="IV18" s="158">
        <v>17.430996669999999</v>
      </c>
      <c r="IW18" s="158">
        <v>0</v>
      </c>
      <c r="IX18" s="158">
        <v>0</v>
      </c>
      <c r="IY18" s="158">
        <v>0</v>
      </c>
      <c r="IZ18" s="158">
        <v>9.2199513769999992</v>
      </c>
      <c r="JA18" s="158">
        <v>9.9371759100000006</v>
      </c>
      <c r="JB18" s="158">
        <v>0</v>
      </c>
      <c r="JC18" s="158">
        <v>16.103099349000001</v>
      </c>
      <c r="JD18" s="158">
        <v>0.79090793100000001</v>
      </c>
      <c r="JE18" s="158">
        <v>0</v>
      </c>
      <c r="JF18" s="158">
        <v>0</v>
      </c>
      <c r="JG18" s="158"/>
      <c r="JH18" s="158"/>
      <c r="JI18" s="158"/>
      <c r="JJ18" s="158"/>
      <c r="JK18" s="158"/>
      <c r="JL18" s="158"/>
      <c r="JM18" s="158"/>
      <c r="JN18" s="158"/>
      <c r="JO18" s="158"/>
      <c r="JP18" s="158"/>
      <c r="JQ18" s="158"/>
    </row>
    <row r="19" spans="1:277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8">
        <v>9.2660607060000011</v>
      </c>
      <c r="GY19" s="158">
        <v>0</v>
      </c>
      <c r="GZ19" s="158">
        <v>0</v>
      </c>
      <c r="HA19" s="158">
        <v>3.4009976000000002</v>
      </c>
      <c r="HB19" s="158">
        <v>0</v>
      </c>
      <c r="HC19" s="158">
        <v>2.2638182809999998</v>
      </c>
      <c r="HD19" s="158">
        <v>0</v>
      </c>
      <c r="HE19" s="158">
        <v>0</v>
      </c>
      <c r="HF19" s="158">
        <v>0</v>
      </c>
      <c r="HG19" s="158">
        <v>0</v>
      </c>
      <c r="HH19" s="158">
        <v>0</v>
      </c>
      <c r="HI19" s="158">
        <v>89.434260347000006</v>
      </c>
      <c r="HJ19" s="163">
        <v>0</v>
      </c>
      <c r="HK19" s="163">
        <v>0</v>
      </c>
      <c r="HL19" s="163">
        <v>5.6458662729999993</v>
      </c>
      <c r="HM19" s="163">
        <v>5.3458163839999999</v>
      </c>
      <c r="HN19" s="163">
        <v>4.9247760969999996</v>
      </c>
      <c r="HO19" s="163">
        <v>51.990565627999999</v>
      </c>
      <c r="HP19" s="163">
        <v>1.4692578089999999</v>
      </c>
      <c r="HQ19" s="163">
        <v>1.014178912</v>
      </c>
      <c r="HR19" s="163">
        <v>0</v>
      </c>
      <c r="HS19" s="163">
        <v>1.5369405870000001</v>
      </c>
      <c r="HT19" s="163">
        <v>0.218313484</v>
      </c>
      <c r="HU19" s="163">
        <v>0</v>
      </c>
      <c r="HV19" s="163">
        <v>0</v>
      </c>
      <c r="HW19" s="163">
        <v>0</v>
      </c>
      <c r="HX19" s="163">
        <v>42.633596231000006</v>
      </c>
      <c r="HY19" s="163">
        <v>6.5987053480000002</v>
      </c>
      <c r="HZ19" s="163">
        <v>0.81168188499999994</v>
      </c>
      <c r="IA19" s="163">
        <v>24.470350301</v>
      </c>
      <c r="IB19" s="163">
        <v>0</v>
      </c>
      <c r="IC19" s="163">
        <v>0</v>
      </c>
      <c r="ID19" s="163">
        <v>0</v>
      </c>
      <c r="IE19" s="163">
        <v>0</v>
      </c>
      <c r="IF19" s="163">
        <v>0</v>
      </c>
      <c r="IG19" s="163">
        <v>0</v>
      </c>
      <c r="IH19" s="163">
        <v>0</v>
      </c>
      <c r="II19" s="163">
        <v>0</v>
      </c>
      <c r="IJ19" s="163">
        <v>66.590111535999995</v>
      </c>
      <c r="IK19" s="163">
        <v>0</v>
      </c>
      <c r="IL19" s="163">
        <v>0</v>
      </c>
      <c r="IM19" s="163">
        <v>0</v>
      </c>
      <c r="IN19" s="163">
        <v>0</v>
      </c>
      <c r="IO19" s="163">
        <v>0</v>
      </c>
      <c r="IP19" s="163">
        <v>0</v>
      </c>
      <c r="IQ19" s="163">
        <v>0</v>
      </c>
      <c r="IR19" s="163">
        <v>0</v>
      </c>
      <c r="IS19" s="163">
        <v>43.553858782000006</v>
      </c>
      <c r="IT19" s="158">
        <v>0</v>
      </c>
      <c r="IU19" s="158">
        <v>0</v>
      </c>
      <c r="IV19" s="158">
        <v>0</v>
      </c>
      <c r="IW19" s="158">
        <v>152.51454167499998</v>
      </c>
      <c r="IX19" s="158">
        <v>0</v>
      </c>
      <c r="IY19" s="158">
        <v>0</v>
      </c>
      <c r="IZ19" s="158">
        <v>0</v>
      </c>
      <c r="JA19" s="158">
        <v>0</v>
      </c>
      <c r="JB19" s="158">
        <v>0</v>
      </c>
      <c r="JC19" s="158">
        <v>0</v>
      </c>
      <c r="JD19" s="158">
        <v>0</v>
      </c>
      <c r="JE19" s="158">
        <v>168.71603500100002</v>
      </c>
      <c r="JF19" s="158">
        <v>0</v>
      </c>
      <c r="JG19" s="158"/>
      <c r="JH19" s="158"/>
      <c r="JI19" s="158"/>
      <c r="JJ19" s="158"/>
      <c r="JK19" s="158"/>
      <c r="JL19" s="158"/>
      <c r="JM19" s="158"/>
      <c r="JN19" s="158"/>
      <c r="JO19" s="158"/>
      <c r="JP19" s="158"/>
      <c r="JQ19" s="158"/>
    </row>
    <row r="20" spans="1:277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8">
        <v>0</v>
      </c>
      <c r="GY20" s="158">
        <v>0</v>
      </c>
      <c r="GZ20" s="158">
        <v>0</v>
      </c>
      <c r="HA20" s="158">
        <v>0</v>
      </c>
      <c r="HB20" s="158">
        <v>0</v>
      </c>
      <c r="HC20" s="158">
        <v>0</v>
      </c>
      <c r="HD20" s="158">
        <v>0</v>
      </c>
      <c r="HE20" s="158">
        <v>0</v>
      </c>
      <c r="HF20" s="158">
        <v>0</v>
      </c>
      <c r="HG20" s="158">
        <v>0</v>
      </c>
      <c r="HH20" s="158">
        <v>0</v>
      </c>
      <c r="HI20" s="158">
        <v>0</v>
      </c>
      <c r="HJ20" s="163">
        <v>0</v>
      </c>
      <c r="HK20" s="163">
        <v>0</v>
      </c>
      <c r="HL20" s="163">
        <v>0</v>
      </c>
      <c r="HM20" s="163">
        <v>0</v>
      </c>
      <c r="HN20" s="163">
        <v>0</v>
      </c>
      <c r="HO20" s="163">
        <v>0</v>
      </c>
      <c r="HP20" s="163">
        <v>0</v>
      </c>
      <c r="HQ20" s="163">
        <v>0</v>
      </c>
      <c r="HR20" s="163">
        <v>0</v>
      </c>
      <c r="HS20" s="163">
        <v>0</v>
      </c>
      <c r="HT20" s="163">
        <v>0</v>
      </c>
      <c r="HU20" s="163">
        <v>0</v>
      </c>
      <c r="HV20" s="163">
        <v>0</v>
      </c>
      <c r="HW20" s="163">
        <v>0</v>
      </c>
      <c r="HX20" s="163">
        <v>0</v>
      </c>
      <c r="HY20" s="163">
        <v>0</v>
      </c>
      <c r="HZ20" s="163">
        <v>0</v>
      </c>
      <c r="IA20" s="163">
        <v>0</v>
      </c>
      <c r="IB20" s="163">
        <v>0</v>
      </c>
      <c r="IC20" s="163">
        <v>0</v>
      </c>
      <c r="ID20" s="163">
        <v>0</v>
      </c>
      <c r="IE20" s="163">
        <v>0</v>
      </c>
      <c r="IF20" s="163">
        <v>0</v>
      </c>
      <c r="IG20" s="163">
        <v>0</v>
      </c>
      <c r="IH20" s="163">
        <v>0</v>
      </c>
      <c r="II20" s="163">
        <v>0</v>
      </c>
      <c r="IJ20" s="163">
        <v>0</v>
      </c>
      <c r="IK20" s="163">
        <v>0</v>
      </c>
      <c r="IL20" s="163">
        <v>0</v>
      </c>
      <c r="IM20" s="163">
        <v>0</v>
      </c>
      <c r="IN20" s="163">
        <v>0</v>
      </c>
      <c r="IO20" s="163">
        <v>0</v>
      </c>
      <c r="IP20" s="163">
        <v>0</v>
      </c>
      <c r="IQ20" s="163">
        <v>0</v>
      </c>
      <c r="IR20" s="163">
        <v>0</v>
      </c>
      <c r="IS20" s="163">
        <v>0</v>
      </c>
      <c r="IT20" s="158">
        <v>0</v>
      </c>
      <c r="IU20" s="158">
        <v>0</v>
      </c>
      <c r="IV20" s="158">
        <v>0</v>
      </c>
      <c r="IW20" s="158">
        <v>0</v>
      </c>
      <c r="IX20" s="158">
        <v>0</v>
      </c>
      <c r="IY20" s="158">
        <v>0</v>
      </c>
      <c r="IZ20" s="158">
        <v>0</v>
      </c>
      <c r="JA20" s="158">
        <v>0</v>
      </c>
      <c r="JB20" s="158">
        <v>0</v>
      </c>
      <c r="JC20" s="158">
        <v>0</v>
      </c>
      <c r="JD20" s="158">
        <v>0</v>
      </c>
      <c r="JE20" s="158">
        <v>0</v>
      </c>
      <c r="JF20" s="158">
        <v>0</v>
      </c>
      <c r="JG20" s="158"/>
      <c r="JH20" s="158"/>
      <c r="JI20" s="158"/>
      <c r="JJ20" s="158"/>
      <c r="JK20" s="158"/>
      <c r="JL20" s="158"/>
      <c r="JM20" s="158"/>
      <c r="JN20" s="158"/>
      <c r="JO20" s="158"/>
      <c r="JP20" s="158"/>
      <c r="JQ20" s="158"/>
    </row>
    <row r="21" spans="1:277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8">
        <v>9.2660607060000011</v>
      </c>
      <c r="GY21" s="158">
        <v>0</v>
      </c>
      <c r="GZ21" s="158">
        <v>0</v>
      </c>
      <c r="HA21" s="158">
        <v>3.4009976000000002</v>
      </c>
      <c r="HB21" s="158">
        <v>0</v>
      </c>
      <c r="HC21" s="158">
        <v>2.2638182809999998</v>
      </c>
      <c r="HD21" s="158">
        <v>0</v>
      </c>
      <c r="HE21" s="158">
        <v>0</v>
      </c>
      <c r="HF21" s="158">
        <v>0</v>
      </c>
      <c r="HG21" s="158">
        <v>0</v>
      </c>
      <c r="HH21" s="158">
        <v>0</v>
      </c>
      <c r="HI21" s="158">
        <v>89.434260347000006</v>
      </c>
      <c r="HJ21" s="163">
        <v>0</v>
      </c>
      <c r="HK21" s="163">
        <v>0</v>
      </c>
      <c r="HL21" s="163">
        <v>5.6458662729999993</v>
      </c>
      <c r="HM21" s="163">
        <v>5.3458163839999999</v>
      </c>
      <c r="HN21" s="163">
        <v>4.9247760969999996</v>
      </c>
      <c r="HO21" s="163">
        <v>51.990565627999999</v>
      </c>
      <c r="HP21" s="163">
        <v>1.4692578089999999</v>
      </c>
      <c r="HQ21" s="163">
        <v>1.014178912</v>
      </c>
      <c r="HR21" s="163">
        <v>0</v>
      </c>
      <c r="HS21" s="163">
        <v>1.5369405870000001</v>
      </c>
      <c r="HT21" s="163">
        <v>0.218313484</v>
      </c>
      <c r="HU21" s="163">
        <v>0</v>
      </c>
      <c r="HV21" s="163">
        <v>0</v>
      </c>
      <c r="HW21" s="163">
        <v>0</v>
      </c>
      <c r="HX21" s="163">
        <v>42.633596231000006</v>
      </c>
      <c r="HY21" s="163">
        <v>6.5987053480000002</v>
      </c>
      <c r="HZ21" s="163">
        <v>0.81168188499999994</v>
      </c>
      <c r="IA21" s="163">
        <v>24.470350301</v>
      </c>
      <c r="IB21" s="163">
        <v>0</v>
      </c>
      <c r="IC21" s="163">
        <v>0</v>
      </c>
      <c r="ID21" s="163">
        <v>0</v>
      </c>
      <c r="IE21" s="163">
        <v>0</v>
      </c>
      <c r="IF21" s="163">
        <v>0</v>
      </c>
      <c r="IG21" s="163">
        <v>0</v>
      </c>
      <c r="IH21" s="163">
        <v>0</v>
      </c>
      <c r="II21" s="163">
        <v>0</v>
      </c>
      <c r="IJ21" s="163">
        <v>66.590111535999995</v>
      </c>
      <c r="IK21" s="163">
        <v>0</v>
      </c>
      <c r="IL21" s="163">
        <v>0</v>
      </c>
      <c r="IM21" s="163">
        <v>0</v>
      </c>
      <c r="IN21" s="163">
        <v>0</v>
      </c>
      <c r="IO21" s="163">
        <v>0</v>
      </c>
      <c r="IP21" s="163">
        <v>0</v>
      </c>
      <c r="IQ21" s="163">
        <v>0</v>
      </c>
      <c r="IR21" s="163">
        <v>0</v>
      </c>
      <c r="IS21" s="163">
        <v>43.553858782000006</v>
      </c>
      <c r="IT21" s="158">
        <v>0</v>
      </c>
      <c r="IU21" s="158">
        <v>0</v>
      </c>
      <c r="IV21" s="158">
        <v>0</v>
      </c>
      <c r="IW21" s="158">
        <v>152.51454167499998</v>
      </c>
      <c r="IX21" s="158">
        <v>0</v>
      </c>
      <c r="IY21" s="158">
        <v>0</v>
      </c>
      <c r="IZ21" s="158">
        <v>0</v>
      </c>
      <c r="JA21" s="158">
        <v>0</v>
      </c>
      <c r="JB21" s="158">
        <v>0</v>
      </c>
      <c r="JC21" s="158">
        <v>0</v>
      </c>
      <c r="JD21" s="158">
        <v>0</v>
      </c>
      <c r="JE21" s="158">
        <v>168.71603500100002</v>
      </c>
      <c r="JF21" s="158">
        <v>0</v>
      </c>
      <c r="JG21" s="158"/>
      <c r="JH21" s="158"/>
      <c r="JI21" s="158"/>
      <c r="JJ21" s="158"/>
      <c r="JK21" s="158"/>
      <c r="JL21" s="158"/>
      <c r="JM21" s="158"/>
      <c r="JN21" s="158"/>
      <c r="JO21" s="158"/>
      <c r="JP21" s="158"/>
      <c r="JQ21" s="158"/>
    </row>
    <row r="22" spans="1:277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8">
        <v>58.044035133000008</v>
      </c>
      <c r="GY22" s="158">
        <v>100.410385918</v>
      </c>
      <c r="GZ22" s="158">
        <v>117.557764107</v>
      </c>
      <c r="HA22" s="158">
        <v>78.074444397999997</v>
      </c>
      <c r="HB22" s="158">
        <v>81.076717403000004</v>
      </c>
      <c r="HC22" s="158">
        <v>68.380724942000001</v>
      </c>
      <c r="HD22" s="158">
        <v>79.057577239000011</v>
      </c>
      <c r="HE22" s="158">
        <v>88.219147158000013</v>
      </c>
      <c r="HF22" s="158">
        <v>84.596978523000004</v>
      </c>
      <c r="HG22" s="158">
        <v>91.805440269000002</v>
      </c>
      <c r="HH22" s="158">
        <v>84.731197627</v>
      </c>
      <c r="HI22" s="158">
        <v>127.475163768</v>
      </c>
      <c r="HJ22" s="163">
        <v>67.485136669999989</v>
      </c>
      <c r="HK22" s="163">
        <v>99.048260083999992</v>
      </c>
      <c r="HL22" s="163">
        <v>215.72061248700004</v>
      </c>
      <c r="HM22" s="163">
        <v>75.282958014999991</v>
      </c>
      <c r="HN22" s="163">
        <v>77.34978315299999</v>
      </c>
      <c r="HO22" s="163">
        <v>236.188731456</v>
      </c>
      <c r="HP22" s="163">
        <v>87.420205406999997</v>
      </c>
      <c r="HQ22" s="163">
        <v>102.708290968</v>
      </c>
      <c r="HR22" s="163">
        <v>99.644892929000008</v>
      </c>
      <c r="HS22" s="163">
        <v>86.381802739000008</v>
      </c>
      <c r="HT22" s="163">
        <v>96.406636575000007</v>
      </c>
      <c r="HU22" s="163">
        <v>198.93146722999998</v>
      </c>
      <c r="HV22" s="163">
        <v>62.932393820999998</v>
      </c>
      <c r="HW22" s="163">
        <v>82.60947037199999</v>
      </c>
      <c r="HX22" s="163">
        <v>112.542139237</v>
      </c>
      <c r="HY22" s="163">
        <v>96.839601072999983</v>
      </c>
      <c r="HZ22" s="163">
        <v>90.012973974000005</v>
      </c>
      <c r="IA22" s="163">
        <v>98.020326653999987</v>
      </c>
      <c r="IB22" s="163">
        <v>95.582703430000009</v>
      </c>
      <c r="IC22" s="163">
        <v>89.712094755999999</v>
      </c>
      <c r="ID22" s="163">
        <v>91.359270210999995</v>
      </c>
      <c r="IE22" s="163">
        <v>157.54816883399999</v>
      </c>
      <c r="IF22" s="163">
        <v>218.00633833200001</v>
      </c>
      <c r="IG22" s="163">
        <v>107.342332588</v>
      </c>
      <c r="IH22" s="163">
        <v>72.084184849999986</v>
      </c>
      <c r="II22" s="163">
        <v>162.73399206100001</v>
      </c>
      <c r="IJ22" s="163">
        <v>112.564480199</v>
      </c>
      <c r="IK22" s="163">
        <v>107.96122883199999</v>
      </c>
      <c r="IL22" s="163">
        <v>110.49958757600001</v>
      </c>
      <c r="IM22" s="163">
        <v>142.31884875599999</v>
      </c>
      <c r="IN22" s="163">
        <v>102.59623418500001</v>
      </c>
      <c r="IO22" s="163">
        <v>48.431582518999996</v>
      </c>
      <c r="IP22" s="163">
        <v>159.46169773599999</v>
      </c>
      <c r="IQ22" s="163">
        <v>101.52181302599999</v>
      </c>
      <c r="IR22" s="163">
        <v>103.06697342700001</v>
      </c>
      <c r="IS22" s="163">
        <v>185.97749078199999</v>
      </c>
      <c r="IT22" s="158">
        <v>78.857607354999999</v>
      </c>
      <c r="IU22" s="158">
        <v>94.338037845000002</v>
      </c>
      <c r="IV22" s="158">
        <v>58.036961450999996</v>
      </c>
      <c r="IW22" s="158">
        <v>168.69276188400002</v>
      </c>
      <c r="IX22" s="158">
        <v>155.119391001</v>
      </c>
      <c r="IY22" s="158">
        <v>115.63039133999999</v>
      </c>
      <c r="IZ22" s="158">
        <v>218.15102367999998</v>
      </c>
      <c r="JA22" s="158">
        <v>134.41775599900001</v>
      </c>
      <c r="JB22" s="158">
        <v>133.323971091</v>
      </c>
      <c r="JC22" s="158">
        <v>120.56982903500001</v>
      </c>
      <c r="JD22" s="158">
        <v>94.520956476999999</v>
      </c>
      <c r="JE22" s="158">
        <v>180.80072432100002</v>
      </c>
      <c r="JF22" s="158">
        <v>114.83411441599999</v>
      </c>
      <c r="JG22" s="158"/>
      <c r="JH22" s="158"/>
      <c r="JI22" s="158"/>
      <c r="JJ22" s="158"/>
      <c r="JK22" s="158"/>
      <c r="JL22" s="158"/>
      <c r="JM22" s="158"/>
      <c r="JN22" s="158"/>
      <c r="JO22" s="158"/>
      <c r="JP22" s="158"/>
      <c r="JQ22" s="158"/>
    </row>
    <row r="23" spans="1:277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8">
        <v>58.044035133000008</v>
      </c>
      <c r="GY23" s="158">
        <v>100.410385918</v>
      </c>
      <c r="GZ23" s="158">
        <v>117.557764107</v>
      </c>
      <c r="HA23" s="158">
        <v>78.074444397999997</v>
      </c>
      <c r="HB23" s="158">
        <v>81.076717403000004</v>
      </c>
      <c r="HC23" s="158">
        <v>68.380724942000001</v>
      </c>
      <c r="HD23" s="158">
        <v>79.057577239000011</v>
      </c>
      <c r="HE23" s="158">
        <v>88.219147158000013</v>
      </c>
      <c r="HF23" s="158">
        <v>84.596978523000004</v>
      </c>
      <c r="HG23" s="158">
        <v>91.805440269000002</v>
      </c>
      <c r="HH23" s="158">
        <v>84.731197627</v>
      </c>
      <c r="HI23" s="158">
        <v>127.475163768</v>
      </c>
      <c r="HJ23" s="163">
        <v>67.485136669999989</v>
      </c>
      <c r="HK23" s="163">
        <v>99.048260083999992</v>
      </c>
      <c r="HL23" s="163">
        <v>215.72061248700004</v>
      </c>
      <c r="HM23" s="163">
        <v>75.282958014999991</v>
      </c>
      <c r="HN23" s="163">
        <v>77.34978315299999</v>
      </c>
      <c r="HO23" s="163">
        <v>236.188731456</v>
      </c>
      <c r="HP23" s="163">
        <v>87.420205406999997</v>
      </c>
      <c r="HQ23" s="163">
        <v>102.708290968</v>
      </c>
      <c r="HR23" s="163">
        <v>99.644892929000008</v>
      </c>
      <c r="HS23" s="163">
        <v>86.381802739000008</v>
      </c>
      <c r="HT23" s="163">
        <v>96.406636575000007</v>
      </c>
      <c r="HU23" s="163">
        <v>198.93146722999998</v>
      </c>
      <c r="HV23" s="163">
        <v>62.932393820999998</v>
      </c>
      <c r="HW23" s="163">
        <v>82.60947037199999</v>
      </c>
      <c r="HX23" s="163">
        <v>112.542139237</v>
      </c>
      <c r="HY23" s="163">
        <v>96.839601072999983</v>
      </c>
      <c r="HZ23" s="163">
        <v>90.012973974000005</v>
      </c>
      <c r="IA23" s="163">
        <v>98.020326653999987</v>
      </c>
      <c r="IB23" s="163">
        <v>95.582703430000009</v>
      </c>
      <c r="IC23" s="163">
        <v>89.712094755999999</v>
      </c>
      <c r="ID23" s="163">
        <v>91.359270210999995</v>
      </c>
      <c r="IE23" s="163">
        <v>157.54816883399999</v>
      </c>
      <c r="IF23" s="163">
        <v>218.00633833200001</v>
      </c>
      <c r="IG23" s="163">
        <v>107.342332588</v>
      </c>
      <c r="IH23" s="163">
        <v>72.084184849999986</v>
      </c>
      <c r="II23" s="163">
        <v>162.73399206100001</v>
      </c>
      <c r="IJ23" s="163">
        <v>112.564480199</v>
      </c>
      <c r="IK23" s="163">
        <v>107.96122883199999</v>
      </c>
      <c r="IL23" s="163">
        <v>110.49958757600001</v>
      </c>
      <c r="IM23" s="163">
        <v>142.31884875599999</v>
      </c>
      <c r="IN23" s="163">
        <v>102.59623418500001</v>
      </c>
      <c r="IO23" s="163">
        <v>48.431582518999996</v>
      </c>
      <c r="IP23" s="163">
        <v>159.46169773599999</v>
      </c>
      <c r="IQ23" s="163">
        <v>101.52181302599999</v>
      </c>
      <c r="IR23" s="163">
        <v>103.06697342700001</v>
      </c>
      <c r="IS23" s="163">
        <v>185.97749078199999</v>
      </c>
      <c r="IT23" s="158">
        <v>78.857607354999999</v>
      </c>
      <c r="IU23" s="158">
        <v>94.338037845000002</v>
      </c>
      <c r="IV23" s="158">
        <v>58.036961450999996</v>
      </c>
      <c r="IW23" s="158">
        <v>168.69276188400002</v>
      </c>
      <c r="IX23" s="158">
        <v>155.119391001</v>
      </c>
      <c r="IY23" s="158">
        <v>115.63039133999999</v>
      </c>
      <c r="IZ23" s="158">
        <v>218.15102367999998</v>
      </c>
      <c r="JA23" s="158">
        <v>134.41775599900001</v>
      </c>
      <c r="JB23" s="158">
        <v>133.323971091</v>
      </c>
      <c r="JC23" s="158">
        <v>120.56982903500001</v>
      </c>
      <c r="JD23" s="158">
        <v>94.520956476999999</v>
      </c>
      <c r="JE23" s="158">
        <v>180.80072432100002</v>
      </c>
      <c r="JF23" s="158">
        <v>114.83411441599999</v>
      </c>
      <c r="JG23" s="158"/>
      <c r="JH23" s="158"/>
      <c r="JI23" s="158"/>
      <c r="JJ23" s="158"/>
      <c r="JK23" s="158"/>
      <c r="JL23" s="158"/>
      <c r="JM23" s="158"/>
      <c r="JN23" s="158"/>
      <c r="JO23" s="158"/>
      <c r="JP23" s="158"/>
      <c r="JQ23" s="158"/>
    </row>
    <row r="24" spans="1:277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8">
        <v>0</v>
      </c>
      <c r="GY24" s="158">
        <v>0</v>
      </c>
      <c r="GZ24" s="158">
        <v>0</v>
      </c>
      <c r="HA24" s="158">
        <v>0</v>
      </c>
      <c r="HB24" s="158">
        <v>0</v>
      </c>
      <c r="HC24" s="158">
        <v>0</v>
      </c>
      <c r="HD24" s="158">
        <v>0</v>
      </c>
      <c r="HE24" s="158">
        <v>0</v>
      </c>
      <c r="HF24" s="158">
        <v>0</v>
      </c>
      <c r="HG24" s="158">
        <v>0</v>
      </c>
      <c r="HH24" s="158">
        <v>0</v>
      </c>
      <c r="HI24" s="158">
        <v>0</v>
      </c>
      <c r="HJ24" s="163">
        <v>0</v>
      </c>
      <c r="HK24" s="163">
        <v>0</v>
      </c>
      <c r="HL24" s="163">
        <v>0</v>
      </c>
      <c r="HM24" s="163">
        <v>0</v>
      </c>
      <c r="HN24" s="163">
        <v>0</v>
      </c>
      <c r="HO24" s="163">
        <v>0</v>
      </c>
      <c r="HP24" s="163">
        <v>0</v>
      </c>
      <c r="HQ24" s="163">
        <v>0</v>
      </c>
      <c r="HR24" s="163">
        <v>0</v>
      </c>
      <c r="HS24" s="163">
        <v>0</v>
      </c>
      <c r="HT24" s="163">
        <v>0</v>
      </c>
      <c r="HU24" s="163">
        <v>0</v>
      </c>
      <c r="HV24" s="163">
        <v>0</v>
      </c>
      <c r="HW24" s="163">
        <v>0</v>
      </c>
      <c r="HX24" s="163">
        <v>0</v>
      </c>
      <c r="HY24" s="163">
        <v>0</v>
      </c>
      <c r="HZ24" s="163">
        <v>0</v>
      </c>
      <c r="IA24" s="163">
        <v>0</v>
      </c>
      <c r="IB24" s="163">
        <v>0</v>
      </c>
      <c r="IC24" s="163">
        <v>0</v>
      </c>
      <c r="ID24" s="163">
        <v>0</v>
      </c>
      <c r="IE24" s="163">
        <v>0</v>
      </c>
      <c r="IF24" s="163">
        <v>0</v>
      </c>
      <c r="IG24" s="163">
        <v>0</v>
      </c>
      <c r="IH24" s="163">
        <v>0</v>
      </c>
      <c r="II24" s="163">
        <v>0</v>
      </c>
      <c r="IJ24" s="163">
        <v>0</v>
      </c>
      <c r="IK24" s="163">
        <v>0</v>
      </c>
      <c r="IL24" s="163">
        <v>0</v>
      </c>
      <c r="IM24" s="163">
        <v>0</v>
      </c>
      <c r="IN24" s="163">
        <v>0</v>
      </c>
      <c r="IO24" s="163">
        <v>0</v>
      </c>
      <c r="IP24" s="163">
        <v>0</v>
      </c>
      <c r="IQ24" s="163">
        <v>0</v>
      </c>
      <c r="IR24" s="163">
        <v>0</v>
      </c>
      <c r="IS24" s="163">
        <v>0</v>
      </c>
      <c r="IT24" s="158">
        <v>0</v>
      </c>
      <c r="IU24" s="158">
        <v>0</v>
      </c>
      <c r="IV24" s="158">
        <v>0</v>
      </c>
      <c r="IW24" s="158">
        <v>0</v>
      </c>
      <c r="IX24" s="158">
        <v>0</v>
      </c>
      <c r="IY24" s="158">
        <v>0</v>
      </c>
      <c r="IZ24" s="158">
        <v>0</v>
      </c>
      <c r="JA24" s="158">
        <v>0</v>
      </c>
      <c r="JB24" s="158">
        <v>0</v>
      </c>
      <c r="JC24" s="158">
        <v>0</v>
      </c>
      <c r="JD24" s="158">
        <v>0</v>
      </c>
      <c r="JE24" s="158">
        <v>0</v>
      </c>
      <c r="JF24" s="158">
        <v>0</v>
      </c>
      <c r="JG24" s="158"/>
      <c r="JH24" s="158"/>
      <c r="JI24" s="158"/>
      <c r="JJ24" s="158"/>
      <c r="JK24" s="158"/>
      <c r="JL24" s="158"/>
      <c r="JM24" s="158"/>
      <c r="JN24" s="158"/>
      <c r="JO24" s="158"/>
      <c r="JP24" s="158"/>
      <c r="JQ24" s="158"/>
    </row>
    <row r="25" spans="1:277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8">
        <v>316.41098610999995</v>
      </c>
      <c r="GY25" s="158">
        <v>488.90175869000001</v>
      </c>
      <c r="GZ25" s="158">
        <v>835.38307447199998</v>
      </c>
      <c r="HA25" s="158">
        <v>350.60397989000001</v>
      </c>
      <c r="HB25" s="158">
        <v>349.57777744100002</v>
      </c>
      <c r="HC25" s="158">
        <v>402.65507005199999</v>
      </c>
      <c r="HD25" s="158">
        <v>443.86346516499998</v>
      </c>
      <c r="HE25" s="158">
        <v>705.72035406400005</v>
      </c>
      <c r="HF25" s="158">
        <v>433.04176343400002</v>
      </c>
      <c r="HG25" s="158">
        <v>465.78194120199998</v>
      </c>
      <c r="HH25" s="158">
        <v>442.24062086200007</v>
      </c>
      <c r="HI25" s="158">
        <v>634.87865578100002</v>
      </c>
      <c r="HJ25" s="163">
        <v>796.14211835899994</v>
      </c>
      <c r="HK25" s="163">
        <v>424.83907140100001</v>
      </c>
      <c r="HL25" s="163">
        <v>378.938332753</v>
      </c>
      <c r="HM25" s="163">
        <v>417.79623360799997</v>
      </c>
      <c r="HN25" s="163">
        <v>376.43770936800001</v>
      </c>
      <c r="HO25" s="163">
        <v>512.50114119099999</v>
      </c>
      <c r="HP25" s="163">
        <v>453.59931008400008</v>
      </c>
      <c r="HQ25" s="163">
        <v>398.97187653700001</v>
      </c>
      <c r="HR25" s="163">
        <v>492.66348668699999</v>
      </c>
      <c r="HS25" s="163">
        <v>433.04462822500005</v>
      </c>
      <c r="HT25" s="163">
        <v>432.14918380800003</v>
      </c>
      <c r="HU25" s="163">
        <v>965.86264640099989</v>
      </c>
      <c r="HV25" s="163">
        <v>407.30629635500003</v>
      </c>
      <c r="HW25" s="163">
        <v>359.80066432400002</v>
      </c>
      <c r="HX25" s="163">
        <v>554.27535932199999</v>
      </c>
      <c r="HY25" s="163">
        <v>493.12158003299999</v>
      </c>
      <c r="HZ25" s="163">
        <v>501.89858613199999</v>
      </c>
      <c r="IA25" s="163">
        <v>477.91873445300001</v>
      </c>
      <c r="IB25" s="163">
        <v>451.70234350799996</v>
      </c>
      <c r="IC25" s="163">
        <v>455.95278287699995</v>
      </c>
      <c r="ID25" s="163">
        <v>526.04486080300001</v>
      </c>
      <c r="IE25" s="163">
        <v>462.29721838699999</v>
      </c>
      <c r="IF25" s="163">
        <v>466.32164651400001</v>
      </c>
      <c r="IG25" s="163">
        <v>768.18842342199991</v>
      </c>
      <c r="IH25" s="163">
        <v>491.91573394099998</v>
      </c>
      <c r="II25" s="163">
        <v>405.35622220900001</v>
      </c>
      <c r="IJ25" s="163">
        <v>530.69020682000007</v>
      </c>
      <c r="IK25" s="163">
        <v>447.28351804300002</v>
      </c>
      <c r="IL25" s="163">
        <v>465.37877187299995</v>
      </c>
      <c r="IM25" s="163">
        <v>661.96603222299996</v>
      </c>
      <c r="IN25" s="163">
        <v>662.15027536900004</v>
      </c>
      <c r="IO25" s="163">
        <v>574.18628884700001</v>
      </c>
      <c r="IP25" s="163">
        <v>459.37940612699998</v>
      </c>
      <c r="IQ25" s="163">
        <v>576.1389678490001</v>
      </c>
      <c r="IR25" s="163">
        <v>489.32226712699998</v>
      </c>
      <c r="IS25" s="163">
        <v>908.92925665799999</v>
      </c>
      <c r="IT25" s="158">
        <v>513.55262719699999</v>
      </c>
      <c r="IU25" s="158">
        <v>468.03670581200004</v>
      </c>
      <c r="IV25" s="158">
        <v>421.86779088600002</v>
      </c>
      <c r="IW25" s="158">
        <v>638.06314163599995</v>
      </c>
      <c r="IX25" s="158">
        <v>598.36852446299997</v>
      </c>
      <c r="IY25" s="158">
        <v>1373.1038041090003</v>
      </c>
      <c r="IZ25" s="158">
        <v>566.74934859599989</v>
      </c>
      <c r="JA25" s="158">
        <v>487.54473241199997</v>
      </c>
      <c r="JB25" s="158">
        <v>515.28432456600001</v>
      </c>
      <c r="JC25" s="158">
        <v>623.47906353600001</v>
      </c>
      <c r="JD25" s="158">
        <v>544.50578418000009</v>
      </c>
      <c r="JE25" s="158">
        <v>744.91204974100003</v>
      </c>
      <c r="JF25" s="158">
        <v>569.559748474</v>
      </c>
      <c r="JG25" s="158"/>
      <c r="JH25" s="158"/>
      <c r="JI25" s="158"/>
      <c r="JJ25" s="158"/>
      <c r="JK25" s="158"/>
      <c r="JL25" s="158"/>
      <c r="JM25" s="158"/>
      <c r="JN25" s="158"/>
      <c r="JO25" s="158"/>
      <c r="JP25" s="158"/>
      <c r="JQ25" s="158"/>
    </row>
    <row r="26" spans="1:277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8">
        <v>71.910029921999993</v>
      </c>
      <c r="GY26" s="158">
        <v>211.75734237399999</v>
      </c>
      <c r="GZ26" s="158">
        <v>141.51895014899998</v>
      </c>
      <c r="HA26" s="158">
        <v>185.22076246699999</v>
      </c>
      <c r="HB26" s="158">
        <v>162.16807489400003</v>
      </c>
      <c r="HC26" s="158">
        <v>143.33269580799998</v>
      </c>
      <c r="HD26" s="158">
        <v>188.90670220499999</v>
      </c>
      <c r="HE26" s="158">
        <v>351.35477883499999</v>
      </c>
      <c r="HF26" s="158">
        <v>154.66024920200002</v>
      </c>
      <c r="HG26" s="158">
        <v>214.13745509399999</v>
      </c>
      <c r="HH26" s="158">
        <v>170.89214993400003</v>
      </c>
      <c r="HI26" s="158">
        <v>210.728893164</v>
      </c>
      <c r="HJ26" s="163">
        <v>259.91872173499996</v>
      </c>
      <c r="HK26" s="163">
        <v>218.73110439500002</v>
      </c>
      <c r="HL26" s="163">
        <v>191.83317939</v>
      </c>
      <c r="HM26" s="163">
        <v>211.97194859100003</v>
      </c>
      <c r="HN26" s="163">
        <v>195.05666125499999</v>
      </c>
      <c r="HO26" s="163">
        <v>204.85966571199998</v>
      </c>
      <c r="HP26" s="163">
        <v>177.97167341900001</v>
      </c>
      <c r="HQ26" s="163">
        <v>204.37306706600003</v>
      </c>
      <c r="HR26" s="163">
        <v>211.72937628</v>
      </c>
      <c r="HS26" s="163">
        <v>196.276128263</v>
      </c>
      <c r="HT26" s="163">
        <v>214.747803753</v>
      </c>
      <c r="HU26" s="163">
        <v>385.93251309799996</v>
      </c>
      <c r="HV26" s="163">
        <v>182.30352993599999</v>
      </c>
      <c r="HW26" s="163">
        <v>190.36795605099999</v>
      </c>
      <c r="HX26" s="163">
        <v>268.715843355</v>
      </c>
      <c r="HY26" s="163">
        <v>194.96826913199999</v>
      </c>
      <c r="HZ26" s="163">
        <v>194.172676854</v>
      </c>
      <c r="IA26" s="163">
        <v>215.085880159</v>
      </c>
      <c r="IB26" s="163">
        <v>225.21815236200001</v>
      </c>
      <c r="IC26" s="163">
        <v>205.92538679899997</v>
      </c>
      <c r="ID26" s="163">
        <v>212.71597249600001</v>
      </c>
      <c r="IE26" s="163">
        <v>217.03539656699999</v>
      </c>
      <c r="IF26" s="163">
        <v>198.265584421</v>
      </c>
      <c r="IG26" s="163">
        <v>268.705542756</v>
      </c>
      <c r="IH26" s="163">
        <v>292.74417896400001</v>
      </c>
      <c r="II26" s="163">
        <v>253.99945426699998</v>
      </c>
      <c r="IJ26" s="163">
        <v>225.55060340600005</v>
      </c>
      <c r="IK26" s="163">
        <v>224.75239933700001</v>
      </c>
      <c r="IL26" s="163">
        <v>232.66533174399999</v>
      </c>
      <c r="IM26" s="163">
        <v>294.760876129</v>
      </c>
      <c r="IN26" s="163">
        <v>305.73081662599998</v>
      </c>
      <c r="IO26" s="163">
        <v>295.39513287099999</v>
      </c>
      <c r="IP26" s="163">
        <v>239.48414490599998</v>
      </c>
      <c r="IQ26" s="163">
        <v>261.50972401000001</v>
      </c>
      <c r="IR26" s="163">
        <v>277.39694112799998</v>
      </c>
      <c r="IS26" s="163">
        <v>374.33876594100002</v>
      </c>
      <c r="IT26" s="158">
        <v>241.84155352400001</v>
      </c>
      <c r="IU26" s="158">
        <v>252.19796006600004</v>
      </c>
      <c r="IV26" s="158">
        <v>266.05550484000003</v>
      </c>
      <c r="IW26" s="158">
        <v>243.67858527300001</v>
      </c>
      <c r="IX26" s="158">
        <v>174.11222708100001</v>
      </c>
      <c r="IY26" s="158">
        <v>229.74617377100003</v>
      </c>
      <c r="IZ26" s="158">
        <v>631.07370862599987</v>
      </c>
      <c r="JA26" s="158">
        <v>185.457041129</v>
      </c>
      <c r="JB26" s="158">
        <v>191.68398141899999</v>
      </c>
      <c r="JC26" s="158">
        <v>197.75372221600003</v>
      </c>
      <c r="JD26" s="158">
        <v>198.15137295900001</v>
      </c>
      <c r="JE26" s="158">
        <v>218.478294979</v>
      </c>
      <c r="JF26" s="158">
        <v>412.04930942799996</v>
      </c>
      <c r="JG26" s="158"/>
      <c r="JH26" s="158"/>
      <c r="JI26" s="158"/>
      <c r="JJ26" s="158"/>
      <c r="JK26" s="158"/>
      <c r="JL26" s="158"/>
      <c r="JM26" s="158"/>
      <c r="JN26" s="158"/>
      <c r="JO26" s="158"/>
      <c r="JP26" s="158"/>
      <c r="JQ26" s="158"/>
    </row>
    <row r="27" spans="1:277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60">
        <v>0</v>
      </c>
      <c r="GY27" s="160">
        <v>205.627462165</v>
      </c>
      <c r="GZ27" s="160">
        <v>66.817831102999989</v>
      </c>
      <c r="HA27" s="160">
        <v>126.417132869</v>
      </c>
      <c r="HB27" s="160">
        <v>123.86751915000001</v>
      </c>
      <c r="HC27" s="160">
        <v>111.405913461</v>
      </c>
      <c r="HD27" s="160">
        <v>121.45884095300001</v>
      </c>
      <c r="HE27" s="160">
        <v>278.74570850000003</v>
      </c>
      <c r="HF27" s="160">
        <v>121.807262623</v>
      </c>
      <c r="HG27" s="160">
        <v>129.25731286199999</v>
      </c>
      <c r="HH27" s="160">
        <v>130.22638384500002</v>
      </c>
      <c r="HI27" s="160">
        <v>128.367016611</v>
      </c>
      <c r="HJ27" s="165">
        <v>129.34455217499999</v>
      </c>
      <c r="HK27" s="165">
        <v>155.63550399200003</v>
      </c>
      <c r="HL27" s="165">
        <v>132.035527419</v>
      </c>
      <c r="HM27" s="165">
        <v>130.287090823</v>
      </c>
      <c r="HN27" s="165">
        <v>128.92764168299999</v>
      </c>
      <c r="HO27" s="165">
        <v>115.584628115</v>
      </c>
      <c r="HP27" s="165">
        <v>119.04113331599999</v>
      </c>
      <c r="HQ27" s="165">
        <v>111.74874482200001</v>
      </c>
      <c r="HR27" s="165">
        <v>162.431001673</v>
      </c>
      <c r="HS27" s="165">
        <v>130.63645739600003</v>
      </c>
      <c r="HT27" s="165">
        <v>137.72462613900001</v>
      </c>
      <c r="HU27" s="165">
        <v>208.34047520499996</v>
      </c>
      <c r="HV27" s="165">
        <v>121.605148246</v>
      </c>
      <c r="HW27" s="165">
        <v>140.720108248</v>
      </c>
      <c r="HX27" s="165">
        <v>219.55130280999998</v>
      </c>
      <c r="HY27" s="165">
        <v>138.17510305299999</v>
      </c>
      <c r="HZ27" s="165">
        <v>160.70479449800001</v>
      </c>
      <c r="IA27" s="165">
        <v>143.71519649800001</v>
      </c>
      <c r="IB27" s="165">
        <v>123.695375508</v>
      </c>
      <c r="IC27" s="165">
        <v>144.11415791399997</v>
      </c>
      <c r="ID27" s="165">
        <v>157.07946448500002</v>
      </c>
      <c r="IE27" s="165">
        <v>148.87890346699999</v>
      </c>
      <c r="IF27" s="165">
        <v>149.61595751199999</v>
      </c>
      <c r="IG27" s="165">
        <v>157.04321631300002</v>
      </c>
      <c r="IH27" s="165">
        <v>166.37050471000001</v>
      </c>
      <c r="II27" s="165">
        <v>189.06577240899998</v>
      </c>
      <c r="IJ27" s="165">
        <v>160.71202957700001</v>
      </c>
      <c r="IK27" s="165">
        <v>162.55622275100004</v>
      </c>
      <c r="IL27" s="165">
        <v>175.729026215</v>
      </c>
      <c r="IM27" s="165">
        <v>170.20407196299999</v>
      </c>
      <c r="IN27" s="165">
        <v>240.70797901900002</v>
      </c>
      <c r="IO27" s="165">
        <v>189.20951847199998</v>
      </c>
      <c r="IP27" s="165">
        <v>163.75296919899998</v>
      </c>
      <c r="IQ27" s="165">
        <v>193.90263317200001</v>
      </c>
      <c r="IR27" s="165">
        <v>193.68975670199998</v>
      </c>
      <c r="IS27" s="165">
        <v>207.056588877</v>
      </c>
      <c r="IT27" s="160">
        <v>166.63857347999999</v>
      </c>
      <c r="IU27" s="160">
        <v>186.157920717</v>
      </c>
      <c r="IV27" s="160">
        <v>198.856834478</v>
      </c>
      <c r="IW27" s="160">
        <v>178.57500066399999</v>
      </c>
      <c r="IX27" s="160">
        <v>168.53982335500001</v>
      </c>
      <c r="IY27" s="160">
        <v>162.734087905</v>
      </c>
      <c r="IZ27" s="160">
        <v>579.475869708</v>
      </c>
      <c r="JA27" s="160">
        <v>161.26296316400001</v>
      </c>
      <c r="JB27" s="160">
        <v>165.23137794300001</v>
      </c>
      <c r="JC27" s="160">
        <v>186.97751721700001</v>
      </c>
      <c r="JD27" s="160">
        <v>171.502289147</v>
      </c>
      <c r="JE27" s="160">
        <v>174.67722484699999</v>
      </c>
      <c r="JF27" s="160">
        <v>333.22392115199995</v>
      </c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</row>
    <row r="28" spans="1:277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8">
        <v>71.910029922000007</v>
      </c>
      <c r="GY28" s="158">
        <v>6.1298802089999951</v>
      </c>
      <c r="GZ28" s="158">
        <v>74.701119045999988</v>
      </c>
      <c r="HA28" s="158">
        <v>58.803629598000001</v>
      </c>
      <c r="HB28" s="158">
        <v>38.300555744000015</v>
      </c>
      <c r="HC28" s="158">
        <v>31.926782346999985</v>
      </c>
      <c r="HD28" s="158">
        <v>67.447861251999996</v>
      </c>
      <c r="HE28" s="158">
        <v>72.609070334999998</v>
      </c>
      <c r="HF28" s="158">
        <v>32.852986579000003</v>
      </c>
      <c r="HG28" s="158">
        <v>84.880142232000011</v>
      </c>
      <c r="HH28" s="158">
        <v>40.665766089000009</v>
      </c>
      <c r="HI28" s="158">
        <v>82.361876553000016</v>
      </c>
      <c r="HJ28" s="163">
        <v>130.57416955999997</v>
      </c>
      <c r="HK28" s="163">
        <v>63.09560040300002</v>
      </c>
      <c r="HL28" s="163">
        <v>59.797651971000015</v>
      </c>
      <c r="HM28" s="163">
        <v>81.684857768000015</v>
      </c>
      <c r="HN28" s="163">
        <v>66.12901957199999</v>
      </c>
      <c r="HO28" s="163">
        <v>89.275037596999994</v>
      </c>
      <c r="HP28" s="163">
        <v>58.930540103000006</v>
      </c>
      <c r="HQ28" s="163">
        <v>92.624322244000012</v>
      </c>
      <c r="HR28" s="163">
        <v>49.298374607000007</v>
      </c>
      <c r="HS28" s="163">
        <v>65.639670867000007</v>
      </c>
      <c r="HT28" s="163">
        <v>77.023177613999991</v>
      </c>
      <c r="HU28" s="163">
        <v>177.592037893</v>
      </c>
      <c r="HV28" s="163">
        <v>60.698381690000012</v>
      </c>
      <c r="HW28" s="163">
        <v>49.647847802999983</v>
      </c>
      <c r="HX28" s="163">
        <v>49.164540545000023</v>
      </c>
      <c r="HY28" s="163">
        <v>56.793166078999988</v>
      </c>
      <c r="HZ28" s="163">
        <v>33.467882356000018</v>
      </c>
      <c r="IA28" s="163">
        <v>71.370683661000015</v>
      </c>
      <c r="IB28" s="163">
        <v>101.522776854</v>
      </c>
      <c r="IC28" s="163">
        <v>61.811228884999991</v>
      </c>
      <c r="ID28" s="163">
        <v>55.636508010999997</v>
      </c>
      <c r="IE28" s="163">
        <v>68.15649310000002</v>
      </c>
      <c r="IF28" s="163">
        <v>48.649626909000013</v>
      </c>
      <c r="IG28" s="163">
        <v>111.662326443</v>
      </c>
      <c r="IH28" s="163">
        <v>126.37367425399995</v>
      </c>
      <c r="II28" s="163">
        <v>64.933681858</v>
      </c>
      <c r="IJ28" s="163">
        <v>64.838573829000026</v>
      </c>
      <c r="IK28" s="163">
        <v>62.196176586000014</v>
      </c>
      <c r="IL28" s="163">
        <v>56.936305529000002</v>
      </c>
      <c r="IM28" s="163">
        <v>124.55680416599999</v>
      </c>
      <c r="IN28" s="163">
        <v>65.022837606999971</v>
      </c>
      <c r="IO28" s="163">
        <v>106.18561439899999</v>
      </c>
      <c r="IP28" s="163">
        <v>75.731175706999991</v>
      </c>
      <c r="IQ28" s="163">
        <v>67.607090838000005</v>
      </c>
      <c r="IR28" s="163">
        <v>83.707184425999998</v>
      </c>
      <c r="IS28" s="163">
        <v>167.28217706399997</v>
      </c>
      <c r="IT28" s="158">
        <v>75.202980044</v>
      </c>
      <c r="IU28" s="158">
        <v>66.040039349000025</v>
      </c>
      <c r="IV28" s="158">
        <v>67.198670362000001</v>
      </c>
      <c r="IW28" s="158">
        <v>65.103584609000009</v>
      </c>
      <c r="IX28" s="158">
        <v>5.5724037259999895</v>
      </c>
      <c r="IY28" s="158">
        <v>67.012085866000007</v>
      </c>
      <c r="IZ28" s="158">
        <v>51.59783891799988</v>
      </c>
      <c r="JA28" s="158">
        <v>24.194077965000005</v>
      </c>
      <c r="JB28" s="158">
        <v>26.452603476000018</v>
      </c>
      <c r="JC28" s="158">
        <v>10.776204999000008</v>
      </c>
      <c r="JD28" s="158">
        <v>26.649083811999997</v>
      </c>
      <c r="JE28" s="158">
        <v>43.801070132000021</v>
      </c>
      <c r="JF28" s="158">
        <v>78.825388275999984</v>
      </c>
      <c r="JG28" s="158"/>
      <c r="JH28" s="158"/>
      <c r="JI28" s="158"/>
      <c r="JJ28" s="158"/>
      <c r="JK28" s="158"/>
      <c r="JL28" s="158"/>
      <c r="JM28" s="158"/>
      <c r="JN28" s="158"/>
      <c r="JO28" s="158"/>
      <c r="JP28" s="158"/>
      <c r="JQ28" s="158"/>
    </row>
    <row r="29" spans="1:277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8">
        <v>238.56075348799999</v>
      </c>
      <c r="GY29" s="158">
        <v>266.793355453</v>
      </c>
      <c r="GZ29" s="158">
        <v>163.76800329799997</v>
      </c>
      <c r="HA29" s="158">
        <v>133.57240525100002</v>
      </c>
      <c r="HB29" s="158">
        <v>148.55740385600001</v>
      </c>
      <c r="HC29" s="158">
        <v>208.05895531399997</v>
      </c>
      <c r="HD29" s="158">
        <v>192.14873074100004</v>
      </c>
      <c r="HE29" s="158">
        <v>329.34838639100002</v>
      </c>
      <c r="HF29" s="158">
        <v>201.73798897999998</v>
      </c>
      <c r="HG29" s="158">
        <v>183.31055431299998</v>
      </c>
      <c r="HH29" s="158">
        <v>203.29307849600002</v>
      </c>
      <c r="HI29" s="158">
        <v>221.32942867100002</v>
      </c>
      <c r="HJ29" s="163">
        <v>133.68196651400001</v>
      </c>
      <c r="HK29" s="163">
        <v>161.82979137500001</v>
      </c>
      <c r="HL29" s="163">
        <v>173.21870353499997</v>
      </c>
      <c r="HM29" s="163">
        <v>163.85546116299997</v>
      </c>
      <c r="HN29" s="163">
        <v>150.80695566899999</v>
      </c>
      <c r="HO29" s="163">
        <v>164.462491333</v>
      </c>
      <c r="HP29" s="163">
        <v>198.23015065000001</v>
      </c>
      <c r="HQ29" s="163">
        <v>155.768709935</v>
      </c>
      <c r="HR29" s="163">
        <v>214.97694817200002</v>
      </c>
      <c r="HS29" s="163">
        <v>186.076656329</v>
      </c>
      <c r="HT29" s="163">
        <v>174.28302650000001</v>
      </c>
      <c r="HU29" s="163">
        <v>221.37050150100001</v>
      </c>
      <c r="HV29" s="163">
        <v>221.75073243899999</v>
      </c>
      <c r="HW29" s="163">
        <v>162.72662253000001</v>
      </c>
      <c r="HX29" s="163">
        <v>271.22546287199998</v>
      </c>
      <c r="HY29" s="163">
        <v>183.34028942099999</v>
      </c>
      <c r="HZ29" s="163">
        <v>216.43665375499998</v>
      </c>
      <c r="IA29" s="163">
        <v>198.51759183099998</v>
      </c>
      <c r="IB29" s="163">
        <v>180.70500549399995</v>
      </c>
      <c r="IC29" s="163">
        <v>201.674248562</v>
      </c>
      <c r="ID29" s="163">
        <v>274.45956372299997</v>
      </c>
      <c r="IE29" s="163">
        <v>213.76215403</v>
      </c>
      <c r="IF29" s="163">
        <v>233.72456317999999</v>
      </c>
      <c r="IG29" s="163">
        <v>244.51083553200002</v>
      </c>
      <c r="IH29" s="163">
        <v>192.73824389000001</v>
      </c>
      <c r="II29" s="163">
        <v>141.128896567</v>
      </c>
      <c r="IJ29" s="163">
        <v>291.13688149899997</v>
      </c>
      <c r="IK29" s="163">
        <v>184.084306086</v>
      </c>
      <c r="IL29" s="163">
        <v>207.89125955199998</v>
      </c>
      <c r="IM29" s="163">
        <v>201.85332927700003</v>
      </c>
      <c r="IN29" s="163">
        <v>302.51046200300004</v>
      </c>
      <c r="IO29" s="163">
        <v>241.91479683100002</v>
      </c>
      <c r="IP29" s="163">
        <v>201.90354255199998</v>
      </c>
      <c r="IQ29" s="163">
        <v>288.74648951</v>
      </c>
      <c r="IR29" s="163">
        <v>180.683101411</v>
      </c>
      <c r="IS29" s="163">
        <v>324.676279808</v>
      </c>
      <c r="IT29" s="158">
        <v>264.71724086</v>
      </c>
      <c r="IU29" s="158">
        <v>203.855445291</v>
      </c>
      <c r="IV29" s="158">
        <v>136.902177768</v>
      </c>
      <c r="IW29" s="158">
        <v>310.51190464000001</v>
      </c>
      <c r="IX29" s="158">
        <v>259.43339054299997</v>
      </c>
      <c r="IY29" s="158">
        <v>1106.8359399480003</v>
      </c>
      <c r="IZ29" s="158">
        <v>-146.12194007199994</v>
      </c>
      <c r="JA29" s="158">
        <v>272.71140211099998</v>
      </c>
      <c r="JB29" s="158">
        <v>290.661406172</v>
      </c>
      <c r="JC29" s="158">
        <v>382.39863031200002</v>
      </c>
      <c r="JD29" s="158">
        <v>305.87301428100005</v>
      </c>
      <c r="JE29" s="158">
        <v>346.50095741499996</v>
      </c>
      <c r="JF29" s="158">
        <v>142.485421691</v>
      </c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</row>
    <row r="30" spans="1:277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8">
        <v>133.66387306199999</v>
      </c>
      <c r="GY30" s="158">
        <v>156.944410347</v>
      </c>
      <c r="GZ30" s="158">
        <v>76.656736678999991</v>
      </c>
      <c r="HA30" s="158">
        <v>99.617723335000008</v>
      </c>
      <c r="HB30" s="158">
        <v>99.983757565000005</v>
      </c>
      <c r="HC30" s="158">
        <v>116.22580768899999</v>
      </c>
      <c r="HD30" s="158">
        <v>105.783963324</v>
      </c>
      <c r="HE30" s="158">
        <v>257.034220065</v>
      </c>
      <c r="HF30" s="158">
        <v>101.780545522</v>
      </c>
      <c r="HG30" s="158">
        <v>84.884670599999993</v>
      </c>
      <c r="HH30" s="158">
        <v>110.30700200199999</v>
      </c>
      <c r="HI30" s="158">
        <v>107.50093607300001</v>
      </c>
      <c r="HJ30" s="163">
        <v>58.889473811000002</v>
      </c>
      <c r="HK30" s="163">
        <v>60.207409268000006</v>
      </c>
      <c r="HL30" s="163">
        <v>53.670452429999997</v>
      </c>
      <c r="HM30" s="163">
        <v>65.454925552999995</v>
      </c>
      <c r="HN30" s="163">
        <v>48.401431700000003</v>
      </c>
      <c r="HO30" s="163">
        <v>43.134576957</v>
      </c>
      <c r="HP30" s="163">
        <v>88.247982499999992</v>
      </c>
      <c r="HQ30" s="163">
        <v>39.509312711999996</v>
      </c>
      <c r="HR30" s="163">
        <v>96.418473372000008</v>
      </c>
      <c r="HS30" s="163">
        <v>68.531983366000006</v>
      </c>
      <c r="HT30" s="163">
        <v>53.915864033000005</v>
      </c>
      <c r="HU30" s="163">
        <v>71.756035335000007</v>
      </c>
      <c r="HV30" s="163">
        <v>116.838972883</v>
      </c>
      <c r="HW30" s="163">
        <v>51.711051343000001</v>
      </c>
      <c r="HX30" s="163">
        <v>128.87679800000001</v>
      </c>
      <c r="HY30" s="163">
        <v>65.645176014</v>
      </c>
      <c r="HZ30" s="163">
        <v>98.932687089999988</v>
      </c>
      <c r="IA30" s="163">
        <v>71.320325772999993</v>
      </c>
      <c r="IB30" s="163">
        <v>53.905637566999999</v>
      </c>
      <c r="IC30" s="163">
        <v>72.727764180999998</v>
      </c>
      <c r="ID30" s="163">
        <v>82.201665011999992</v>
      </c>
      <c r="IE30" s="163">
        <v>79.19133300499999</v>
      </c>
      <c r="IF30" s="163">
        <v>75.662585051999997</v>
      </c>
      <c r="IG30" s="163">
        <v>91.952377131000006</v>
      </c>
      <c r="IH30" s="163">
        <v>80.340349242000002</v>
      </c>
      <c r="II30" s="163">
        <v>26.54330878</v>
      </c>
      <c r="IJ30" s="163">
        <v>127.12307939899999</v>
      </c>
      <c r="IK30" s="163">
        <v>73.890192271000004</v>
      </c>
      <c r="IL30" s="163">
        <v>84.579648706</v>
      </c>
      <c r="IM30" s="163">
        <v>76.998602027000004</v>
      </c>
      <c r="IN30" s="163">
        <v>155.02277856800001</v>
      </c>
      <c r="IO30" s="163">
        <v>91.699884381999993</v>
      </c>
      <c r="IP30" s="163">
        <v>67.447626024000002</v>
      </c>
      <c r="IQ30" s="163">
        <v>142.550810251</v>
      </c>
      <c r="IR30" s="163">
        <v>57.667547211000006</v>
      </c>
      <c r="IS30" s="163">
        <v>22.212598332000002</v>
      </c>
      <c r="IT30" s="158">
        <v>155.99655390699999</v>
      </c>
      <c r="IU30" s="158">
        <v>78.298533974999998</v>
      </c>
      <c r="IV30" s="158">
        <v>30.205820531000001</v>
      </c>
      <c r="IW30" s="158">
        <v>55.440421448000002</v>
      </c>
      <c r="IX30" s="158">
        <v>107.164288677</v>
      </c>
      <c r="IY30" s="158">
        <v>975.26797809700008</v>
      </c>
      <c r="IZ30" s="158">
        <v>-204.16688616400003</v>
      </c>
      <c r="JA30" s="158">
        <v>149.34711538799999</v>
      </c>
      <c r="JB30" s="158">
        <v>150.009744474</v>
      </c>
      <c r="JC30" s="158">
        <v>174.72579599899998</v>
      </c>
      <c r="JD30" s="158">
        <v>155.80355618199999</v>
      </c>
      <c r="JE30" s="158">
        <v>149.38930634099998</v>
      </c>
      <c r="JF30" s="158">
        <v>0</v>
      </c>
      <c r="JG30" s="158"/>
      <c r="JH30" s="158"/>
      <c r="JI30" s="158"/>
      <c r="JJ30" s="158"/>
      <c r="JK30" s="158"/>
      <c r="JL30" s="158"/>
      <c r="JM30" s="158"/>
      <c r="JN30" s="158"/>
      <c r="JO30" s="158"/>
      <c r="JP30" s="158"/>
      <c r="JQ30" s="158"/>
    </row>
    <row r="31" spans="1:277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8">
        <v>104.896880426</v>
      </c>
      <c r="GY31" s="158">
        <v>109.848945106</v>
      </c>
      <c r="GZ31" s="158">
        <v>87.111266619000006</v>
      </c>
      <c r="HA31" s="158">
        <v>33.954681915999991</v>
      </c>
      <c r="HB31" s="158">
        <v>48.573646290999996</v>
      </c>
      <c r="HC31" s="158">
        <v>91.833147625000009</v>
      </c>
      <c r="HD31" s="158">
        <v>86.36476741700001</v>
      </c>
      <c r="HE31" s="158">
        <v>72.314166325999992</v>
      </c>
      <c r="HF31" s="158">
        <v>99.957443457999986</v>
      </c>
      <c r="HG31" s="158">
        <v>98.425883713000005</v>
      </c>
      <c r="HH31" s="158">
        <v>92.986076494000002</v>
      </c>
      <c r="HI31" s="158">
        <v>113.82849259800001</v>
      </c>
      <c r="HJ31" s="163">
        <v>74.792492703000008</v>
      </c>
      <c r="HK31" s="163">
        <v>101.62238210700001</v>
      </c>
      <c r="HL31" s="163">
        <v>119.54825110499998</v>
      </c>
      <c r="HM31" s="163">
        <v>98.400535609999991</v>
      </c>
      <c r="HN31" s="163">
        <v>102.405523969</v>
      </c>
      <c r="HO31" s="163">
        <v>121.32791437600001</v>
      </c>
      <c r="HP31" s="163">
        <v>109.98216815000001</v>
      </c>
      <c r="HQ31" s="163">
        <v>116.25939722300001</v>
      </c>
      <c r="HR31" s="163">
        <v>118.55847480000001</v>
      </c>
      <c r="HS31" s="163">
        <v>117.544672963</v>
      </c>
      <c r="HT31" s="163">
        <v>120.36716246700001</v>
      </c>
      <c r="HU31" s="163">
        <v>149.614466166</v>
      </c>
      <c r="HV31" s="163">
        <v>104.91175955599998</v>
      </c>
      <c r="HW31" s="163">
        <v>111.01557118700001</v>
      </c>
      <c r="HX31" s="163">
        <v>142.348664872</v>
      </c>
      <c r="HY31" s="163">
        <v>117.69511340699999</v>
      </c>
      <c r="HZ31" s="163">
        <v>117.50396666499998</v>
      </c>
      <c r="IA31" s="163">
        <v>127.19726605800001</v>
      </c>
      <c r="IB31" s="163">
        <v>126.79936792699999</v>
      </c>
      <c r="IC31" s="163">
        <v>128.946484381</v>
      </c>
      <c r="ID31" s="163">
        <v>192.25789871099997</v>
      </c>
      <c r="IE31" s="163">
        <v>134.57082102500001</v>
      </c>
      <c r="IF31" s="163">
        <v>158.06197812800002</v>
      </c>
      <c r="IG31" s="163">
        <v>152.55845840100002</v>
      </c>
      <c r="IH31" s="163">
        <v>112.397894648</v>
      </c>
      <c r="II31" s="163">
        <v>114.58558778699999</v>
      </c>
      <c r="IJ31" s="163">
        <v>164.01380209999996</v>
      </c>
      <c r="IK31" s="163">
        <v>110.19411381499999</v>
      </c>
      <c r="IL31" s="163">
        <v>123.31161084599999</v>
      </c>
      <c r="IM31" s="163">
        <v>124.85472725</v>
      </c>
      <c r="IN31" s="163">
        <v>147.48768343499998</v>
      </c>
      <c r="IO31" s="163">
        <v>150.214912449</v>
      </c>
      <c r="IP31" s="163">
        <v>134.45591652799996</v>
      </c>
      <c r="IQ31" s="163">
        <v>146.19567925900003</v>
      </c>
      <c r="IR31" s="163">
        <v>123.01555420000001</v>
      </c>
      <c r="IS31" s="163">
        <v>302.46368147599998</v>
      </c>
      <c r="IT31" s="158">
        <v>108.720686953</v>
      </c>
      <c r="IU31" s="158">
        <v>125.55691131600001</v>
      </c>
      <c r="IV31" s="158">
        <v>106.69635723699999</v>
      </c>
      <c r="IW31" s="158">
        <v>255.07148319200002</v>
      </c>
      <c r="IX31" s="158">
        <v>152.269101866</v>
      </c>
      <c r="IY31" s="158">
        <v>131.56796185100001</v>
      </c>
      <c r="IZ31" s="158">
        <v>58.044946092000025</v>
      </c>
      <c r="JA31" s="158">
        <v>123.36428672300002</v>
      </c>
      <c r="JB31" s="158">
        <v>140.65166169799997</v>
      </c>
      <c r="JC31" s="158">
        <v>207.67283431300004</v>
      </c>
      <c r="JD31" s="158">
        <v>150.069458099</v>
      </c>
      <c r="JE31" s="158">
        <v>197.11165107400001</v>
      </c>
      <c r="JF31" s="158">
        <v>142.485421691</v>
      </c>
      <c r="JG31" s="158"/>
      <c r="JH31" s="158"/>
      <c r="JI31" s="158"/>
      <c r="JJ31" s="158"/>
      <c r="JK31" s="158"/>
      <c r="JL31" s="158"/>
      <c r="JM31" s="158"/>
      <c r="JN31" s="158"/>
      <c r="JO31" s="158"/>
      <c r="JP31" s="158"/>
      <c r="JQ31" s="158"/>
    </row>
    <row r="32" spans="1:277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8">
        <v>5.9402027000000004</v>
      </c>
      <c r="GY32" s="158">
        <v>10.351060863000001</v>
      </c>
      <c r="GZ32" s="158">
        <v>530.096121025</v>
      </c>
      <c r="HA32" s="158">
        <v>31.810812172000006</v>
      </c>
      <c r="HB32" s="158">
        <v>38.852298690999994</v>
      </c>
      <c r="HC32" s="158">
        <v>51.26341893</v>
      </c>
      <c r="HD32" s="158">
        <v>62.808032218999998</v>
      </c>
      <c r="HE32" s="158">
        <v>25.017188837999999</v>
      </c>
      <c r="HF32" s="158">
        <v>76.643525252000003</v>
      </c>
      <c r="HG32" s="158">
        <v>68.333931794999998</v>
      </c>
      <c r="HH32" s="158">
        <v>68.055392432000005</v>
      </c>
      <c r="HI32" s="158">
        <v>202.82033394600001</v>
      </c>
      <c r="HJ32" s="163">
        <v>402.54143010999996</v>
      </c>
      <c r="HK32" s="163">
        <v>44.278175630999996</v>
      </c>
      <c r="HL32" s="163">
        <v>13.886449828</v>
      </c>
      <c r="HM32" s="163">
        <v>41.968823854</v>
      </c>
      <c r="HN32" s="163">
        <v>30.574092444000001</v>
      </c>
      <c r="HO32" s="163">
        <v>143.17898414599998</v>
      </c>
      <c r="HP32" s="163">
        <v>77.397486014999998</v>
      </c>
      <c r="HQ32" s="163">
        <v>38.830099535999992</v>
      </c>
      <c r="HR32" s="163">
        <v>65.957162234999998</v>
      </c>
      <c r="HS32" s="163">
        <v>50.691843632999998</v>
      </c>
      <c r="HT32" s="163">
        <v>43.118353555000077</v>
      </c>
      <c r="HU32" s="163">
        <v>358.55963180199996</v>
      </c>
      <c r="HV32" s="163">
        <v>3.2520339799999993</v>
      </c>
      <c r="HW32" s="163">
        <v>6.7060857430000009</v>
      </c>
      <c r="HX32" s="163">
        <v>14.334053095000002</v>
      </c>
      <c r="HY32" s="163">
        <v>114.81302148</v>
      </c>
      <c r="HZ32" s="163">
        <v>91.289255522999994</v>
      </c>
      <c r="IA32" s="163">
        <v>64.315262462999996</v>
      </c>
      <c r="IB32" s="163">
        <v>45.779185651999988</v>
      </c>
      <c r="IC32" s="163">
        <v>48.353147516</v>
      </c>
      <c r="ID32" s="163">
        <v>38.869324584000005</v>
      </c>
      <c r="IE32" s="163">
        <v>31.499667789999997</v>
      </c>
      <c r="IF32" s="163">
        <v>34.331498913000004</v>
      </c>
      <c r="IG32" s="163">
        <v>254.97204513399998</v>
      </c>
      <c r="IH32" s="163">
        <v>6.4333110869999999</v>
      </c>
      <c r="II32" s="163">
        <v>10.227871374999999</v>
      </c>
      <c r="IJ32" s="163">
        <v>14.002721914999999</v>
      </c>
      <c r="IK32" s="163">
        <v>38.446812620000003</v>
      </c>
      <c r="IL32" s="163">
        <v>24.822180577000001</v>
      </c>
      <c r="IM32" s="163">
        <v>165.35182681700002</v>
      </c>
      <c r="IN32" s="163">
        <v>53.908996740000006</v>
      </c>
      <c r="IO32" s="163">
        <v>36.876359144999995</v>
      </c>
      <c r="IP32" s="163">
        <v>17.991718669000001</v>
      </c>
      <c r="IQ32" s="163">
        <v>25.882754328999997</v>
      </c>
      <c r="IR32" s="163">
        <v>31.242224588000003</v>
      </c>
      <c r="IS32" s="163">
        <v>209.91421090899999</v>
      </c>
      <c r="IT32" s="158">
        <v>6.9938328130000009</v>
      </c>
      <c r="IU32" s="158">
        <v>11.983300455</v>
      </c>
      <c r="IV32" s="158">
        <v>18.910108277999999</v>
      </c>
      <c r="IW32" s="158">
        <v>83.872651723000004</v>
      </c>
      <c r="IX32" s="158">
        <v>164.82290683899998</v>
      </c>
      <c r="IY32" s="158">
        <v>36.521690390000003</v>
      </c>
      <c r="IZ32" s="158">
        <v>81.797580041999993</v>
      </c>
      <c r="JA32" s="158">
        <v>29.376289172</v>
      </c>
      <c r="JB32" s="158">
        <v>32.938936975000004</v>
      </c>
      <c r="JC32" s="158">
        <v>43.326711008000004</v>
      </c>
      <c r="JD32" s="158">
        <v>40.481396940000003</v>
      </c>
      <c r="JE32" s="158">
        <v>179.93279734699999</v>
      </c>
      <c r="JF32" s="158">
        <v>15.025017355000001</v>
      </c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</row>
    <row r="33" spans="1:277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  <c r="JF33" s="158"/>
      <c r="JG33" s="158"/>
      <c r="JH33" s="158"/>
      <c r="JI33" s="158"/>
      <c r="JJ33" s="158"/>
      <c r="JK33" s="158"/>
      <c r="JL33" s="158"/>
      <c r="JM33" s="158"/>
      <c r="JN33" s="158"/>
      <c r="JO33" s="158"/>
      <c r="JP33" s="158"/>
      <c r="JQ33" s="158"/>
    </row>
    <row r="34" spans="1:277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8">
        <v>2401.9889045110003</v>
      </c>
      <c r="GY34" s="158">
        <v>2714.0074014949996</v>
      </c>
      <c r="GZ34" s="158">
        <v>3219.5600083220002</v>
      </c>
      <c r="HA34" s="158">
        <v>3402.4649257950005</v>
      </c>
      <c r="HB34" s="158">
        <v>2716.8508902850003</v>
      </c>
      <c r="HC34" s="158">
        <v>2799.1066348439995</v>
      </c>
      <c r="HD34" s="158">
        <v>3101.2859436560002</v>
      </c>
      <c r="HE34" s="158">
        <v>3171.1031797069995</v>
      </c>
      <c r="HF34" s="158">
        <v>3697.713329059</v>
      </c>
      <c r="HG34" s="158">
        <v>2964.7784929760005</v>
      </c>
      <c r="HH34" s="158">
        <v>3017.4727898270003</v>
      </c>
      <c r="HI34" s="158">
        <v>5303.8846350440017</v>
      </c>
      <c r="HJ34" s="163">
        <v>2182.2112937480001</v>
      </c>
      <c r="HK34" s="163">
        <v>2844.2331500340001</v>
      </c>
      <c r="HL34" s="163">
        <v>3284.9281849909994</v>
      </c>
      <c r="HM34" s="163">
        <v>3043.6278991240001</v>
      </c>
      <c r="HN34" s="163">
        <v>2955.7337588039995</v>
      </c>
      <c r="HO34" s="163">
        <v>2728.4649748649999</v>
      </c>
      <c r="HP34" s="163">
        <v>3084.2487281949998</v>
      </c>
      <c r="HQ34" s="163">
        <v>3025.9295728259999</v>
      </c>
      <c r="HR34" s="163">
        <v>3377.1678384780002</v>
      </c>
      <c r="HS34" s="163">
        <v>3186.2787068130001</v>
      </c>
      <c r="HT34" s="163">
        <v>3421.9412412829997</v>
      </c>
      <c r="HU34" s="163">
        <v>5916.542261603</v>
      </c>
      <c r="HV34" s="163">
        <v>2467.4700198060004</v>
      </c>
      <c r="HW34" s="163">
        <v>2908.4524072839999</v>
      </c>
      <c r="HX34" s="163">
        <v>3906.5423582769995</v>
      </c>
      <c r="HY34" s="163">
        <v>3197.4985246199999</v>
      </c>
      <c r="HZ34" s="163">
        <v>3056.744350121</v>
      </c>
      <c r="IA34" s="163">
        <v>2975.1765565720002</v>
      </c>
      <c r="IB34" s="163">
        <v>3271.6374591370009</v>
      </c>
      <c r="IC34" s="163">
        <v>3177.4668603110003</v>
      </c>
      <c r="ID34" s="163">
        <v>3679.4796807150001</v>
      </c>
      <c r="IE34" s="163">
        <v>3497.8542130960004</v>
      </c>
      <c r="IF34" s="163">
        <v>3635.1769327659999</v>
      </c>
      <c r="IG34" s="163">
        <v>5562.9420238940011</v>
      </c>
      <c r="IH34" s="163">
        <v>3100.1502207429999</v>
      </c>
      <c r="II34" s="163">
        <v>3219.166465192</v>
      </c>
      <c r="IJ34" s="163">
        <v>4333.8974296120005</v>
      </c>
      <c r="IK34" s="163">
        <v>3886.3335036539997</v>
      </c>
      <c r="IL34" s="163">
        <v>3745.1745298280002</v>
      </c>
      <c r="IM34" s="163">
        <v>3272.2961929349995</v>
      </c>
      <c r="IN34" s="163">
        <v>3704.5952433780003</v>
      </c>
      <c r="IO34" s="163">
        <v>3499.6675943310001</v>
      </c>
      <c r="IP34" s="163">
        <v>4152.7680178629998</v>
      </c>
      <c r="IQ34" s="163">
        <v>3777.3610124290003</v>
      </c>
      <c r="IR34" s="163">
        <v>3813.9673213420001</v>
      </c>
      <c r="IS34" s="163">
        <v>8000.2561212310002</v>
      </c>
      <c r="IT34" s="158">
        <v>2802.2402985750005</v>
      </c>
      <c r="IU34" s="158">
        <v>3801.3535964629996</v>
      </c>
      <c r="IV34" s="158">
        <v>5138.3415922779996</v>
      </c>
      <c r="IW34" s="158">
        <v>4157.3668644860008</v>
      </c>
      <c r="IX34" s="158">
        <v>4256.0327050629994</v>
      </c>
      <c r="IY34" s="158">
        <v>3945.7820394109999</v>
      </c>
      <c r="IZ34" s="158">
        <v>4471.1842986419997</v>
      </c>
      <c r="JA34" s="158">
        <v>4343.7660407499998</v>
      </c>
      <c r="JB34" s="158">
        <v>4538.1459755509995</v>
      </c>
      <c r="JC34" s="158">
        <v>4308.2357679770003</v>
      </c>
      <c r="JD34" s="158">
        <v>5317.3262609110006</v>
      </c>
      <c r="JE34" s="158">
        <v>6024.4755810290017</v>
      </c>
      <c r="JF34" s="158">
        <v>3974.1754129680007</v>
      </c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</row>
    <row r="35" spans="1:277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1">
        <v>1256.0337295929999</v>
      </c>
      <c r="GY35" s="161">
        <v>1319.5625471020001</v>
      </c>
      <c r="GZ35" s="161">
        <v>1361.988430805</v>
      </c>
      <c r="HA35" s="161">
        <v>1307.8856560160004</v>
      </c>
      <c r="HB35" s="161">
        <v>1303.6119200159999</v>
      </c>
      <c r="HC35" s="161">
        <v>1338.9477476619998</v>
      </c>
      <c r="HD35" s="161">
        <v>1465.7746304910002</v>
      </c>
      <c r="HE35" s="161">
        <v>1359.5473150699995</v>
      </c>
      <c r="HF35" s="161">
        <v>1339.6619398820001</v>
      </c>
      <c r="HG35" s="161">
        <v>1341.7642604020002</v>
      </c>
      <c r="HH35" s="161">
        <v>1471.8399411710002</v>
      </c>
      <c r="HI35" s="161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7">
        <v>1434.3513240499999</v>
      </c>
      <c r="II35" s="197">
        <v>1560.5472777719997</v>
      </c>
      <c r="IJ35" s="197">
        <v>1577.660403972</v>
      </c>
      <c r="IK35" s="197">
        <v>1561.3547239789998</v>
      </c>
      <c r="IL35" s="197">
        <v>1570.0901997150006</v>
      </c>
      <c r="IM35" s="197">
        <v>1571.0133610360001</v>
      </c>
      <c r="IN35" s="197">
        <v>1614.4716409169998</v>
      </c>
      <c r="IO35" s="197">
        <v>1600.3708593009999</v>
      </c>
      <c r="IP35" s="197">
        <v>1603.197289443</v>
      </c>
      <c r="IQ35" s="197">
        <v>1620.742385433</v>
      </c>
      <c r="IR35" s="197">
        <v>1466.3827843940003</v>
      </c>
      <c r="IS35" s="197">
        <v>3343.405897914</v>
      </c>
      <c r="IT35" s="198">
        <v>1568.6311892110004</v>
      </c>
      <c r="IU35" s="198">
        <v>1672.8317857869999</v>
      </c>
      <c r="IV35" s="198">
        <v>1682.3108492839997</v>
      </c>
      <c r="IW35" s="198">
        <v>1691.0392363040005</v>
      </c>
      <c r="IX35" s="198">
        <v>1690.3028769899997</v>
      </c>
      <c r="IY35" s="198">
        <v>1691.5468035640001</v>
      </c>
      <c r="IZ35" s="198">
        <v>1706.1111985140001</v>
      </c>
      <c r="JA35" s="198">
        <v>1707.8203446860005</v>
      </c>
      <c r="JB35" s="198">
        <v>1685.2923286169996</v>
      </c>
      <c r="JC35" s="198">
        <v>1765.5575776289998</v>
      </c>
      <c r="JD35" s="198">
        <v>1734.4952506420002</v>
      </c>
      <c r="JE35" s="198">
        <v>3397.4963909640005</v>
      </c>
      <c r="JF35" s="198">
        <v>1720.3071413900002</v>
      </c>
      <c r="JG35" s="198"/>
      <c r="JH35" s="198"/>
      <c r="JI35" s="198"/>
      <c r="JJ35" s="198"/>
      <c r="JK35" s="198"/>
      <c r="JL35" s="198"/>
      <c r="JM35" s="198"/>
      <c r="JN35" s="198"/>
      <c r="JO35" s="198"/>
      <c r="JP35" s="198"/>
      <c r="JQ35" s="198"/>
    </row>
    <row r="36" spans="1:277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1">
        <v>166.35886689699998</v>
      </c>
      <c r="GY36" s="161">
        <v>254.88371343099999</v>
      </c>
      <c r="GZ36" s="161">
        <v>436.858880231</v>
      </c>
      <c r="HA36" s="161">
        <v>270.42160370300002</v>
      </c>
      <c r="HB36" s="161">
        <v>206.04838341699997</v>
      </c>
      <c r="HC36" s="161">
        <v>289.121567793</v>
      </c>
      <c r="HD36" s="161">
        <v>262.99611073599999</v>
      </c>
      <c r="HE36" s="161">
        <v>240.38513293000003</v>
      </c>
      <c r="HF36" s="161">
        <v>263.05255470099996</v>
      </c>
      <c r="HG36" s="161">
        <v>326.67345533600002</v>
      </c>
      <c r="HH36" s="161">
        <v>312.99642560200004</v>
      </c>
      <c r="HI36" s="161">
        <v>431.24662741700001</v>
      </c>
      <c r="HJ36" s="166">
        <v>99.242559647000022</v>
      </c>
      <c r="HK36" s="166">
        <v>348.05447661899996</v>
      </c>
      <c r="HL36" s="166">
        <v>267.43358206300002</v>
      </c>
      <c r="HM36" s="166">
        <v>344.09811977999999</v>
      </c>
      <c r="HN36" s="166">
        <v>403.28355130100005</v>
      </c>
      <c r="HO36" s="166">
        <v>367.535119377</v>
      </c>
      <c r="HP36" s="166">
        <v>330.52581095599999</v>
      </c>
      <c r="HQ36" s="166">
        <v>395.01850473500002</v>
      </c>
      <c r="HR36" s="166">
        <v>462.39897387600001</v>
      </c>
      <c r="HS36" s="166">
        <v>491.69673887100004</v>
      </c>
      <c r="HT36" s="166">
        <v>750.25064140799998</v>
      </c>
      <c r="HU36" s="166">
        <v>1154.8788095780001</v>
      </c>
      <c r="HV36" s="166">
        <v>183.993639457</v>
      </c>
      <c r="HW36" s="166">
        <v>274.60946757400001</v>
      </c>
      <c r="HX36" s="166">
        <v>541.94908631199996</v>
      </c>
      <c r="HY36" s="166">
        <v>308.53645900200007</v>
      </c>
      <c r="HZ36" s="166">
        <v>289.86914024600003</v>
      </c>
      <c r="IA36" s="166">
        <v>311.91465933500001</v>
      </c>
      <c r="IB36" s="166">
        <v>303.95301729400001</v>
      </c>
      <c r="IC36" s="166">
        <v>307.37405990700006</v>
      </c>
      <c r="ID36" s="166">
        <v>394.502784061</v>
      </c>
      <c r="IE36" s="166">
        <v>408.50317173399998</v>
      </c>
      <c r="IF36" s="166">
        <v>398.25830210300001</v>
      </c>
      <c r="IG36" s="166">
        <v>772.86773659800008</v>
      </c>
      <c r="IH36" s="166">
        <v>410.62766720399992</v>
      </c>
      <c r="II36" s="166">
        <v>436.86803716100002</v>
      </c>
      <c r="IJ36" s="166">
        <v>516.21767519699995</v>
      </c>
      <c r="IK36" s="166">
        <v>530.70982110700004</v>
      </c>
      <c r="IL36" s="166">
        <v>344.93656855199998</v>
      </c>
      <c r="IM36" s="166">
        <v>247.86795522099999</v>
      </c>
      <c r="IN36" s="166">
        <v>538.37201267599994</v>
      </c>
      <c r="IO36" s="166">
        <v>333.43941898699995</v>
      </c>
      <c r="IP36" s="166">
        <v>353.52898287199997</v>
      </c>
      <c r="IQ36" s="166">
        <v>283.646086825</v>
      </c>
      <c r="IR36" s="166">
        <v>418.30884360099998</v>
      </c>
      <c r="IS36" s="166">
        <v>1696.121550801</v>
      </c>
      <c r="IT36" s="161">
        <v>109.21063335299999</v>
      </c>
      <c r="IU36" s="161">
        <v>368.86796318399996</v>
      </c>
      <c r="IV36" s="161">
        <v>1189.4562553759999</v>
      </c>
      <c r="IW36" s="161">
        <v>609.03542141399998</v>
      </c>
      <c r="IX36" s="161">
        <v>450.68079886999999</v>
      </c>
      <c r="IY36" s="161">
        <v>568.08199191200003</v>
      </c>
      <c r="IZ36" s="161">
        <v>725.03368756300017</v>
      </c>
      <c r="JA36" s="161">
        <v>557.12618810099991</v>
      </c>
      <c r="JB36" s="161">
        <v>451.16078686299994</v>
      </c>
      <c r="JC36" s="161">
        <v>513.89825842400001</v>
      </c>
      <c r="JD36" s="161">
        <v>782.73599718500009</v>
      </c>
      <c r="JE36" s="161">
        <v>353.65211789900002</v>
      </c>
      <c r="JF36" s="161">
        <v>461.12687287</v>
      </c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</row>
    <row r="37" spans="1:277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8">
        <v>64.925502405999993</v>
      </c>
      <c r="GY37" s="158">
        <v>116.87749467399999</v>
      </c>
      <c r="GZ37" s="158">
        <v>134.11481932699999</v>
      </c>
      <c r="HA37" s="158">
        <v>114.864557185</v>
      </c>
      <c r="HB37" s="158">
        <v>106.129501683</v>
      </c>
      <c r="HC37" s="158">
        <v>119.84267194600001</v>
      </c>
      <c r="HD37" s="158">
        <v>113.317159749</v>
      </c>
      <c r="HE37" s="158">
        <v>100.654232388</v>
      </c>
      <c r="HF37" s="158">
        <v>115.24263306100001</v>
      </c>
      <c r="HG37" s="158">
        <v>112.08619655700001</v>
      </c>
      <c r="HH37" s="158">
        <v>124.97055861000001</v>
      </c>
      <c r="HI37" s="158">
        <v>177.557836229</v>
      </c>
      <c r="HJ37" s="163">
        <v>59.621469635000004</v>
      </c>
      <c r="HK37" s="163">
        <v>73.051621657999988</v>
      </c>
      <c r="HL37" s="163">
        <v>118.35060192</v>
      </c>
      <c r="HM37" s="163">
        <v>142.75388618200003</v>
      </c>
      <c r="HN37" s="163">
        <v>107.35396439500001</v>
      </c>
      <c r="HO37" s="163">
        <v>156.419232623</v>
      </c>
      <c r="HP37" s="163">
        <v>128.22526193800002</v>
      </c>
      <c r="HQ37" s="163">
        <v>147.195646332</v>
      </c>
      <c r="HR37" s="163">
        <v>200.293524314</v>
      </c>
      <c r="HS37" s="163">
        <v>170.23865511100001</v>
      </c>
      <c r="HT37" s="163">
        <v>215.05288347200002</v>
      </c>
      <c r="HU37" s="163">
        <v>376.23052035699999</v>
      </c>
      <c r="HV37" s="163">
        <v>75.538610503000001</v>
      </c>
      <c r="HW37" s="163">
        <v>99.304546202999987</v>
      </c>
      <c r="HX37" s="163">
        <v>229.19822854700001</v>
      </c>
      <c r="HY37" s="163">
        <v>161.33783636499999</v>
      </c>
      <c r="HZ37" s="163">
        <v>174.83268065599998</v>
      </c>
      <c r="IA37" s="163">
        <v>150.44585135400001</v>
      </c>
      <c r="IB37" s="163">
        <v>136.88664210100001</v>
      </c>
      <c r="IC37" s="163">
        <v>148.29210260500003</v>
      </c>
      <c r="ID37" s="163">
        <v>150.59820565799998</v>
      </c>
      <c r="IE37" s="163">
        <v>117.439867646</v>
      </c>
      <c r="IF37" s="163">
        <v>128.99419412900002</v>
      </c>
      <c r="IG37" s="163">
        <v>291.95314803400004</v>
      </c>
      <c r="IH37" s="163">
        <v>103.02040334099999</v>
      </c>
      <c r="II37" s="163">
        <v>133.592474813</v>
      </c>
      <c r="IJ37" s="163">
        <v>229.08862596099999</v>
      </c>
      <c r="IK37" s="163">
        <v>150.77482213900001</v>
      </c>
      <c r="IL37" s="163">
        <v>155.58139394799997</v>
      </c>
      <c r="IM37" s="163">
        <v>111.441790067</v>
      </c>
      <c r="IN37" s="163">
        <v>152.07816845900001</v>
      </c>
      <c r="IO37" s="163">
        <v>157.918114661</v>
      </c>
      <c r="IP37" s="163">
        <v>165.23513154499997</v>
      </c>
      <c r="IQ37" s="163">
        <v>139.29818786800001</v>
      </c>
      <c r="IR37" s="163">
        <v>126.258798653</v>
      </c>
      <c r="IS37" s="163">
        <v>234.99926111600001</v>
      </c>
      <c r="IT37" s="158">
        <v>88.337127598999999</v>
      </c>
      <c r="IU37" s="158">
        <v>108.903720697</v>
      </c>
      <c r="IV37" s="158">
        <v>151.464328362</v>
      </c>
      <c r="IW37" s="158">
        <v>161.345718619</v>
      </c>
      <c r="IX37" s="158">
        <v>157.41184339600002</v>
      </c>
      <c r="IY37" s="158">
        <v>157.09179426199998</v>
      </c>
      <c r="IZ37" s="158">
        <v>177.784648624</v>
      </c>
      <c r="JA37" s="158">
        <v>128.96081648399999</v>
      </c>
      <c r="JB37" s="158">
        <v>168.88602928099999</v>
      </c>
      <c r="JC37" s="158">
        <v>141.86096733800002</v>
      </c>
      <c r="JD37" s="158">
        <v>230.91725663000003</v>
      </c>
      <c r="JE37" s="158">
        <v>185.62278312400002</v>
      </c>
      <c r="JF37" s="158">
        <v>102.036767252</v>
      </c>
      <c r="JG37" s="158"/>
      <c r="JH37" s="158"/>
      <c r="JI37" s="158"/>
      <c r="JJ37" s="158"/>
      <c r="JK37" s="158"/>
      <c r="JL37" s="158"/>
      <c r="JM37" s="158"/>
      <c r="JN37" s="158"/>
      <c r="JO37" s="158"/>
      <c r="JP37" s="158"/>
      <c r="JQ37" s="158"/>
    </row>
    <row r="38" spans="1:277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8">
        <v>101.43322746299999</v>
      </c>
      <c r="GY38" s="158">
        <v>137.48066770299999</v>
      </c>
      <c r="GZ38" s="158">
        <v>187.87776898799999</v>
      </c>
      <c r="HA38" s="158">
        <v>154.39507392600001</v>
      </c>
      <c r="HB38" s="158">
        <v>82.338585323000004</v>
      </c>
      <c r="HC38" s="158">
        <v>168.785658896</v>
      </c>
      <c r="HD38" s="158">
        <v>149.67774110400001</v>
      </c>
      <c r="HE38" s="158">
        <v>139.38262050599999</v>
      </c>
      <c r="HF38" s="158">
        <v>122.68491723299998</v>
      </c>
      <c r="HG38" s="158">
        <v>210.90310935599999</v>
      </c>
      <c r="HH38" s="158">
        <v>180.070765236</v>
      </c>
      <c r="HI38" s="158">
        <v>245.78472119599999</v>
      </c>
      <c r="HJ38" s="163">
        <v>39.621041512000005</v>
      </c>
      <c r="HK38" s="163">
        <v>186.30923466699997</v>
      </c>
      <c r="HL38" s="163">
        <v>128.58425613200001</v>
      </c>
      <c r="HM38" s="163">
        <v>194.88388800199999</v>
      </c>
      <c r="HN38" s="163">
        <v>291.21352620300007</v>
      </c>
      <c r="HO38" s="163">
        <v>210.88521995299999</v>
      </c>
      <c r="HP38" s="163">
        <v>202.29973921599998</v>
      </c>
      <c r="HQ38" s="163">
        <v>247.82188871</v>
      </c>
      <c r="HR38" s="163">
        <v>246.376066081</v>
      </c>
      <c r="HS38" s="163">
        <v>305.79503143800002</v>
      </c>
      <c r="HT38" s="163">
        <v>524.31095570699995</v>
      </c>
      <c r="HU38" s="163">
        <v>773.98454304400002</v>
      </c>
      <c r="HV38" s="163">
        <v>108.455028954</v>
      </c>
      <c r="HW38" s="163">
        <v>141.06593323700002</v>
      </c>
      <c r="HX38" s="163">
        <v>241.58181357399999</v>
      </c>
      <c r="HY38" s="163">
        <v>140.58316191200001</v>
      </c>
      <c r="HZ38" s="163">
        <v>109.872138603</v>
      </c>
      <c r="IA38" s="163">
        <v>161.34811234099999</v>
      </c>
      <c r="IB38" s="163">
        <v>155.27158795599999</v>
      </c>
      <c r="IC38" s="163">
        <v>159.08133073000002</v>
      </c>
      <c r="ID38" s="163">
        <v>220.54511368799999</v>
      </c>
      <c r="IE38" s="163">
        <v>284.76612212699996</v>
      </c>
      <c r="IF38" s="163">
        <v>258.13704181799994</v>
      </c>
      <c r="IG38" s="163">
        <v>479.46631852699994</v>
      </c>
      <c r="IH38" s="163">
        <v>307.60721215599995</v>
      </c>
      <c r="II38" s="163">
        <v>194.20168777800001</v>
      </c>
      <c r="IJ38" s="163">
        <v>274.97839022699998</v>
      </c>
      <c r="IK38" s="163">
        <v>371.08297102500006</v>
      </c>
      <c r="IL38" s="163">
        <v>175.013687035</v>
      </c>
      <c r="IM38" s="163">
        <v>135.98095553300001</v>
      </c>
      <c r="IN38" s="163">
        <v>385.45327700799999</v>
      </c>
      <c r="IO38" s="163">
        <v>153.42805756400003</v>
      </c>
      <c r="IP38" s="163">
        <v>175.27874895699998</v>
      </c>
      <c r="IQ38" s="163">
        <v>139.277787088</v>
      </c>
      <c r="IR38" s="163">
        <v>262.82953388999999</v>
      </c>
      <c r="IS38" s="163">
        <v>1457.4517310820002</v>
      </c>
      <c r="IT38" s="158">
        <v>20.873505754</v>
      </c>
      <c r="IU38" s="158">
        <v>144.08174987499999</v>
      </c>
      <c r="IV38" s="158">
        <v>1030.7377976370001</v>
      </c>
      <c r="IW38" s="158">
        <v>443.60385233499994</v>
      </c>
      <c r="IX38" s="158">
        <v>277.962228122</v>
      </c>
      <c r="IY38" s="158">
        <v>394.06017859399998</v>
      </c>
      <c r="IZ38" s="158">
        <v>528.53461606700012</v>
      </c>
      <c r="JA38" s="158">
        <v>428.10862439899995</v>
      </c>
      <c r="JB38" s="158">
        <v>275.10900165099997</v>
      </c>
      <c r="JC38" s="158">
        <v>367.98672191799994</v>
      </c>
      <c r="JD38" s="158">
        <v>530.77512146599997</v>
      </c>
      <c r="JE38" s="158">
        <v>166.76161397799999</v>
      </c>
      <c r="JF38" s="158">
        <v>357.46666342100002</v>
      </c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</row>
    <row r="39" spans="1:277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8">
        <v>1.37028E-4</v>
      </c>
      <c r="GY39" s="158">
        <v>1.462533E-3</v>
      </c>
      <c r="GZ39" s="158">
        <v>27.402715562000001</v>
      </c>
      <c r="HA39" s="158">
        <v>1.1619725920000001</v>
      </c>
      <c r="HB39" s="158">
        <v>17.580296411000003</v>
      </c>
      <c r="HC39" s="158">
        <v>0.49323695099999998</v>
      </c>
      <c r="HD39" s="158">
        <v>1.2098830000000001E-3</v>
      </c>
      <c r="HE39" s="158">
        <v>0.34828003600000002</v>
      </c>
      <c r="HF39" s="158">
        <v>25.125004406999999</v>
      </c>
      <c r="HG39" s="158">
        <v>3.684149423</v>
      </c>
      <c r="HH39" s="158">
        <v>7.9551017560000004</v>
      </c>
      <c r="HI39" s="158">
        <v>5.8488485380000004</v>
      </c>
      <c r="HJ39" s="163">
        <v>4.85E-5</v>
      </c>
      <c r="HK39" s="163">
        <v>0.34413698399999998</v>
      </c>
      <c r="HL39" s="163">
        <v>20.494338332999998</v>
      </c>
      <c r="HM39" s="163">
        <v>6.4603455959999998</v>
      </c>
      <c r="HN39" s="163">
        <v>4.7160607030000001</v>
      </c>
      <c r="HO39" s="163">
        <v>0.230666801</v>
      </c>
      <c r="HP39" s="163">
        <v>8.0980199999999998E-4</v>
      </c>
      <c r="HQ39" s="163">
        <v>9.6969299999999999E-4</v>
      </c>
      <c r="HR39" s="163">
        <v>15.729383481000001</v>
      </c>
      <c r="HS39" s="163">
        <v>15.663052322</v>
      </c>
      <c r="HT39" s="163">
        <v>10.886802229000001</v>
      </c>
      <c r="HU39" s="163">
        <v>-1.5376352000000001E-2</v>
      </c>
      <c r="HV39" s="163">
        <v>0</v>
      </c>
      <c r="HW39" s="163">
        <v>0</v>
      </c>
      <c r="HX39" s="163">
        <v>14.797858513</v>
      </c>
      <c r="HY39" s="163">
        <v>6.5944607250000002</v>
      </c>
      <c r="HZ39" s="163">
        <v>5.164320987</v>
      </c>
      <c r="IA39" s="163">
        <v>0.12069563999999999</v>
      </c>
      <c r="IB39" s="163">
        <v>11.794787237000001</v>
      </c>
      <c r="IC39" s="163">
        <v>6.2657200000000004E-4</v>
      </c>
      <c r="ID39" s="163">
        <v>23.359464714999998</v>
      </c>
      <c r="IE39" s="163">
        <v>6.2971819610000006</v>
      </c>
      <c r="IF39" s="163">
        <v>11.127066156000001</v>
      </c>
      <c r="IG39" s="163">
        <v>0.39617903700000001</v>
      </c>
      <c r="IH39" s="163">
        <v>5.1707000000000005E-5</v>
      </c>
      <c r="II39" s="163">
        <v>5.6148099999999996E-4</v>
      </c>
      <c r="IJ39" s="163">
        <v>11.959385984000001</v>
      </c>
      <c r="IK39" s="163">
        <v>8.8392764079999999</v>
      </c>
      <c r="IL39" s="163">
        <v>14.341487569000002</v>
      </c>
      <c r="IM39" s="163">
        <v>0.440109007</v>
      </c>
      <c r="IN39" s="163">
        <v>0.83801690200000001</v>
      </c>
      <c r="IO39" s="163">
        <v>22.093246762000003</v>
      </c>
      <c r="IP39" s="163">
        <v>13.015102370000001</v>
      </c>
      <c r="IQ39" s="163">
        <v>5.0675615619999999</v>
      </c>
      <c r="IR39" s="163">
        <v>29.220511058</v>
      </c>
      <c r="IS39" s="163">
        <v>0.95782059400000008</v>
      </c>
      <c r="IT39" s="158">
        <v>0</v>
      </c>
      <c r="IU39" s="158">
        <v>1.2240150000000002E-3</v>
      </c>
      <c r="IV39" s="158">
        <v>7.2353667660000003</v>
      </c>
      <c r="IW39" s="158">
        <v>4.0831700870000001</v>
      </c>
      <c r="IX39" s="158">
        <v>15.274920249000001</v>
      </c>
      <c r="IY39" s="158">
        <v>16.930019056000003</v>
      </c>
      <c r="IZ39" s="158">
        <v>18.711742499</v>
      </c>
      <c r="JA39" s="158">
        <v>6.3784499999999995E-4</v>
      </c>
      <c r="JB39" s="158">
        <v>7.1611099310000004</v>
      </c>
      <c r="JC39" s="158">
        <v>4.0436001680000002</v>
      </c>
      <c r="JD39" s="158">
        <v>21.038258343000003</v>
      </c>
      <c r="JE39" s="158">
        <v>1.4229940000000001E-3</v>
      </c>
      <c r="JF39" s="158">
        <v>1.6234421970000001</v>
      </c>
      <c r="JG39" s="158"/>
      <c r="JH39" s="158"/>
      <c r="JI39" s="158"/>
      <c r="JJ39" s="158"/>
      <c r="JK39" s="158"/>
      <c r="JL39" s="158"/>
      <c r="JM39" s="158"/>
      <c r="JN39" s="158"/>
      <c r="JO39" s="158"/>
      <c r="JP39" s="158"/>
      <c r="JQ39" s="158"/>
    </row>
    <row r="40" spans="1:277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8">
        <v>0</v>
      </c>
      <c r="GY40" s="158">
        <v>0.52408852099999781</v>
      </c>
      <c r="GZ40" s="158">
        <v>87.463576354000026</v>
      </c>
      <c r="HA40" s="158">
        <v>0</v>
      </c>
      <c r="HB40" s="158">
        <v>0</v>
      </c>
      <c r="HC40" s="158">
        <v>0</v>
      </c>
      <c r="HD40" s="158">
        <v>0</v>
      </c>
      <c r="HE40" s="158">
        <v>0</v>
      </c>
      <c r="HF40" s="158">
        <v>0</v>
      </c>
      <c r="HG40" s="158">
        <v>0</v>
      </c>
      <c r="HH40" s="158">
        <v>0</v>
      </c>
      <c r="HI40" s="158">
        <v>2.0552214539999842</v>
      </c>
      <c r="HJ40" s="163">
        <v>0</v>
      </c>
      <c r="HK40" s="163">
        <v>88.349483309999982</v>
      </c>
      <c r="HL40" s="163">
        <v>4.3856779999914578E-3</v>
      </c>
      <c r="HM40" s="163">
        <v>0</v>
      </c>
      <c r="HN40" s="163">
        <v>0</v>
      </c>
      <c r="HO40" s="163">
        <v>0</v>
      </c>
      <c r="HP40" s="163">
        <v>0</v>
      </c>
      <c r="HQ40" s="163">
        <v>0</v>
      </c>
      <c r="HR40" s="163">
        <v>0</v>
      </c>
      <c r="HS40" s="163">
        <v>0</v>
      </c>
      <c r="HT40" s="163">
        <v>0</v>
      </c>
      <c r="HU40" s="163">
        <v>4.6791225290000442</v>
      </c>
      <c r="HV40" s="163">
        <v>0</v>
      </c>
      <c r="HW40" s="163">
        <v>34.238988133999982</v>
      </c>
      <c r="HX40" s="163">
        <v>56.371185677999918</v>
      </c>
      <c r="HY40" s="163">
        <v>2.1000000000000001E-2</v>
      </c>
      <c r="HZ40" s="163">
        <v>0</v>
      </c>
      <c r="IA40" s="163">
        <v>0</v>
      </c>
      <c r="IB40" s="163">
        <v>0</v>
      </c>
      <c r="IC40" s="163">
        <v>0</v>
      </c>
      <c r="ID40" s="163">
        <v>0</v>
      </c>
      <c r="IE40" s="163">
        <v>0</v>
      </c>
      <c r="IF40" s="163">
        <v>0</v>
      </c>
      <c r="IG40" s="163">
        <v>1.052091000000015</v>
      </c>
      <c r="IH40" s="163">
        <v>0</v>
      </c>
      <c r="II40" s="163">
        <v>109.07331308900001</v>
      </c>
      <c r="IJ40" s="163">
        <v>0.19127302500000223</v>
      </c>
      <c r="IK40" s="163">
        <v>1.27515349999303E-2</v>
      </c>
      <c r="IL40" s="163">
        <v>0</v>
      </c>
      <c r="IM40" s="163">
        <v>5.1006139999954028E-3</v>
      </c>
      <c r="IN40" s="163">
        <v>2.5503069999394936E-3</v>
      </c>
      <c r="IO40" s="163">
        <v>0</v>
      </c>
      <c r="IP40" s="163">
        <v>0</v>
      </c>
      <c r="IQ40" s="163">
        <v>2.5503069999977014E-3</v>
      </c>
      <c r="IR40" s="163">
        <v>0</v>
      </c>
      <c r="IS40" s="163">
        <v>2.7127380089999642</v>
      </c>
      <c r="IT40" s="158">
        <v>0</v>
      </c>
      <c r="IU40" s="158">
        <v>115.88126859699996</v>
      </c>
      <c r="IV40" s="158">
        <v>1.8762611000100151E-2</v>
      </c>
      <c r="IW40" s="158">
        <v>2.6803730000974609E-3</v>
      </c>
      <c r="IX40" s="158">
        <v>3.1807102999999184E-2</v>
      </c>
      <c r="IY40" s="158">
        <v>0</v>
      </c>
      <c r="IZ40" s="158">
        <v>2.6803729999810458E-3</v>
      </c>
      <c r="JA40" s="158">
        <v>5.6109372999984773E-2</v>
      </c>
      <c r="JB40" s="158">
        <v>4.6459999999497086E-3</v>
      </c>
      <c r="JC40" s="158">
        <v>6.969000000040978E-3</v>
      </c>
      <c r="JD40" s="158">
        <v>5.3607459999620915E-3</v>
      </c>
      <c r="JE40" s="158">
        <v>1.2662978030000231</v>
      </c>
      <c r="JF40" s="158">
        <v>0</v>
      </c>
      <c r="JG40" s="158"/>
      <c r="JH40" s="158"/>
      <c r="JI40" s="158"/>
      <c r="JJ40" s="158"/>
      <c r="JK40" s="158"/>
      <c r="JL40" s="158"/>
      <c r="JM40" s="158"/>
      <c r="JN40" s="158"/>
      <c r="JO40" s="158"/>
      <c r="JP40" s="158"/>
      <c r="JQ40" s="158"/>
    </row>
    <row r="41" spans="1:277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1">
        <v>135.35211587500001</v>
      </c>
      <c r="GY41" s="161">
        <v>317.80527714399994</v>
      </c>
      <c r="GZ41" s="161">
        <v>331.74613227099996</v>
      </c>
      <c r="HA41" s="161">
        <v>168.46883947400002</v>
      </c>
      <c r="HB41" s="161">
        <v>166.09026483700001</v>
      </c>
      <c r="HC41" s="161">
        <v>26.587952999000002</v>
      </c>
      <c r="HD41" s="161">
        <v>138.21269477999999</v>
      </c>
      <c r="HE41" s="161">
        <v>234.53197959199997</v>
      </c>
      <c r="HF41" s="161">
        <v>450.726525122</v>
      </c>
      <c r="HG41" s="161">
        <v>345.83927311600002</v>
      </c>
      <c r="HH41" s="161">
        <v>186.98280934799999</v>
      </c>
      <c r="HI41" s="161">
        <v>52.052930485000005</v>
      </c>
      <c r="HJ41" s="166">
        <v>124.973901</v>
      </c>
      <c r="HK41" s="166">
        <v>222.508194922</v>
      </c>
      <c r="HL41" s="166">
        <v>481.28868376700001</v>
      </c>
      <c r="HM41" s="166">
        <v>318.49929586000002</v>
      </c>
      <c r="HN41" s="166">
        <v>202.39552018200001</v>
      </c>
      <c r="HO41" s="166">
        <v>49.419130066999998</v>
      </c>
      <c r="HP41" s="166">
        <v>144.03988679299999</v>
      </c>
      <c r="HQ41" s="166">
        <v>263.28152448499998</v>
      </c>
      <c r="HR41" s="166">
        <v>522.21845047800002</v>
      </c>
      <c r="HS41" s="166">
        <v>341.80696715300002</v>
      </c>
      <c r="HT41" s="166">
        <v>239.93946229599999</v>
      </c>
      <c r="HU41" s="166">
        <v>52.112954572</v>
      </c>
      <c r="HV41" s="166">
        <v>147.85142291699998</v>
      </c>
      <c r="HW41" s="166">
        <v>255.864487295</v>
      </c>
      <c r="HX41" s="166">
        <v>556.73812649899992</v>
      </c>
      <c r="HY41" s="166">
        <v>351.76069724599995</v>
      </c>
      <c r="HZ41" s="166">
        <v>215.46775427200001</v>
      </c>
      <c r="IA41" s="166">
        <v>107.81592170799999</v>
      </c>
      <c r="IB41" s="166">
        <v>109.52354594099999</v>
      </c>
      <c r="IC41" s="166">
        <v>260.77895532000002</v>
      </c>
      <c r="ID41" s="166">
        <v>631.06538848499997</v>
      </c>
      <c r="IE41" s="166">
        <v>396.62365647900003</v>
      </c>
      <c r="IF41" s="166">
        <v>426.92214668600002</v>
      </c>
      <c r="IG41" s="166">
        <v>153.182502511</v>
      </c>
      <c r="IH41" s="166">
        <v>294.161829023</v>
      </c>
      <c r="II41" s="166">
        <v>40.503832832000001</v>
      </c>
      <c r="IJ41" s="166">
        <v>784.67088944499994</v>
      </c>
      <c r="IK41" s="166">
        <v>445.38099892300005</v>
      </c>
      <c r="IL41" s="166">
        <v>585.125973918</v>
      </c>
      <c r="IM41" s="166">
        <v>251.40127605000001</v>
      </c>
      <c r="IN41" s="166">
        <v>120.95658459100001</v>
      </c>
      <c r="IO41" s="166">
        <v>282.33616133100003</v>
      </c>
      <c r="IP41" s="166">
        <v>912.04964642500011</v>
      </c>
      <c r="IQ41" s="166">
        <v>486.34670189999997</v>
      </c>
      <c r="IR41" s="166">
        <v>659.19684707599993</v>
      </c>
      <c r="IS41" s="166">
        <v>355.17185371899996</v>
      </c>
      <c r="IT41" s="161">
        <v>62.695525802999995</v>
      </c>
      <c r="IU41" s="161">
        <v>524.23012057200003</v>
      </c>
      <c r="IV41" s="161">
        <v>923.93745091200003</v>
      </c>
      <c r="IW41" s="161">
        <v>473.05682343799998</v>
      </c>
      <c r="IX41" s="161">
        <v>692.53967024899998</v>
      </c>
      <c r="IY41" s="161">
        <v>323.50525333399997</v>
      </c>
      <c r="IZ41" s="161">
        <v>240.085125874</v>
      </c>
      <c r="JA41" s="161">
        <v>679.79433824400007</v>
      </c>
      <c r="JB41" s="161">
        <v>975.22943245500005</v>
      </c>
      <c r="JC41" s="161">
        <v>510.86191037000003</v>
      </c>
      <c r="JD41" s="161">
        <v>1028.0074602280001</v>
      </c>
      <c r="JE41" s="161">
        <v>199.36734078700002</v>
      </c>
      <c r="JF41" s="161">
        <v>556.18368693000002</v>
      </c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</row>
    <row r="42" spans="1:277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8">
        <v>121.062899402</v>
      </c>
      <c r="GY42" s="158">
        <v>303.65326462999997</v>
      </c>
      <c r="GZ42" s="158">
        <v>329.92986420299997</v>
      </c>
      <c r="HA42" s="158">
        <v>160.50858897400002</v>
      </c>
      <c r="HB42" s="158">
        <v>112.408354837</v>
      </c>
      <c r="HC42" s="158">
        <v>11.310839103000001</v>
      </c>
      <c r="HD42" s="158">
        <v>126.872863438</v>
      </c>
      <c r="HE42" s="158">
        <v>220.78500610999998</v>
      </c>
      <c r="HF42" s="158">
        <v>448.75700594</v>
      </c>
      <c r="HG42" s="158">
        <v>329.943522616</v>
      </c>
      <c r="HH42" s="158">
        <v>139.180265195</v>
      </c>
      <c r="HI42" s="158">
        <v>9.1206467350000011</v>
      </c>
      <c r="HJ42" s="163">
        <v>124.973901</v>
      </c>
      <c r="HK42" s="163">
        <v>208.55244696</v>
      </c>
      <c r="HL42" s="163">
        <v>455.82742128699999</v>
      </c>
      <c r="HM42" s="163">
        <v>293.61157036000003</v>
      </c>
      <c r="HN42" s="163">
        <v>154.603494385</v>
      </c>
      <c r="HO42" s="163">
        <v>15.401560901</v>
      </c>
      <c r="HP42" s="163">
        <v>132.71011276600001</v>
      </c>
      <c r="HQ42" s="163">
        <v>216.55753359599998</v>
      </c>
      <c r="HR42" s="163">
        <v>490.421496848</v>
      </c>
      <c r="HS42" s="163">
        <v>315.80218165299999</v>
      </c>
      <c r="HT42" s="163">
        <v>192.156552296</v>
      </c>
      <c r="HU42" s="163">
        <v>6.6564545539999997</v>
      </c>
      <c r="HV42" s="163">
        <v>138.40087694399998</v>
      </c>
      <c r="HW42" s="163">
        <v>214.26978566900002</v>
      </c>
      <c r="HX42" s="163">
        <v>524.5797674989999</v>
      </c>
      <c r="HY42" s="163">
        <v>304.55191174599997</v>
      </c>
      <c r="HZ42" s="163">
        <v>215.417689169</v>
      </c>
      <c r="IA42" s="163">
        <v>70.775300458000004</v>
      </c>
      <c r="IB42" s="163">
        <v>98.193771913999996</v>
      </c>
      <c r="IC42" s="163">
        <v>212.773261279</v>
      </c>
      <c r="ID42" s="163">
        <v>598.80644448499993</v>
      </c>
      <c r="IE42" s="163">
        <v>349.43387097900001</v>
      </c>
      <c r="IF42" s="163">
        <v>424.06185878900004</v>
      </c>
      <c r="IG42" s="163">
        <v>115.96146804199999</v>
      </c>
      <c r="IH42" s="163">
        <v>284.71128305000002</v>
      </c>
      <c r="II42" s="163">
        <v>0.221035918</v>
      </c>
      <c r="IJ42" s="163">
        <v>752.40994544499995</v>
      </c>
      <c r="IK42" s="163">
        <v>401.72221342300003</v>
      </c>
      <c r="IL42" s="163">
        <v>575.26769409500002</v>
      </c>
      <c r="IM42" s="163">
        <v>214.332401307</v>
      </c>
      <c r="IN42" s="163">
        <v>120.95658459100001</v>
      </c>
      <c r="IO42" s="163">
        <v>223.869697922</v>
      </c>
      <c r="IP42" s="163">
        <v>851.51949642500006</v>
      </c>
      <c r="IQ42" s="163">
        <v>442.32791639999999</v>
      </c>
      <c r="IR42" s="163">
        <v>644.07886122599996</v>
      </c>
      <c r="IS42" s="163">
        <v>318.23997513199998</v>
      </c>
      <c r="IT42" s="158">
        <v>62.695525802999995</v>
      </c>
      <c r="IU42" s="158">
        <v>368.36469535599997</v>
      </c>
      <c r="IV42" s="158">
        <v>891.66250691200003</v>
      </c>
      <c r="IW42" s="158">
        <v>446.18303793799998</v>
      </c>
      <c r="IX42" s="158">
        <v>670.49544323099997</v>
      </c>
      <c r="IY42" s="158">
        <v>286.46463208399996</v>
      </c>
      <c r="IZ42" s="158">
        <v>240.085125874</v>
      </c>
      <c r="JA42" s="158">
        <v>487.09394343700001</v>
      </c>
      <c r="JB42" s="158">
        <v>942.96172910400003</v>
      </c>
      <c r="JC42" s="158">
        <v>483.81297246000003</v>
      </c>
      <c r="JD42" s="158">
        <v>1000.877669907</v>
      </c>
      <c r="JE42" s="158">
        <v>140.99233053700002</v>
      </c>
      <c r="JF42" s="158">
        <v>424.74412412999999</v>
      </c>
      <c r="JG42" s="158"/>
      <c r="JH42" s="158"/>
      <c r="JI42" s="158"/>
      <c r="JJ42" s="158"/>
      <c r="JK42" s="158"/>
      <c r="JL42" s="158"/>
      <c r="JM42" s="158"/>
      <c r="JN42" s="158"/>
      <c r="JO42" s="158"/>
      <c r="JP42" s="158"/>
      <c r="JQ42" s="158"/>
    </row>
    <row r="43" spans="1:277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8">
        <v>14.289216473</v>
      </c>
      <c r="GY43" s="158">
        <v>14.152012514000001</v>
      </c>
      <c r="GZ43" s="158">
        <v>1.8162680680000001</v>
      </c>
      <c r="HA43" s="158">
        <v>7.9602504999999999</v>
      </c>
      <c r="HB43" s="158">
        <v>53.681910000000002</v>
      </c>
      <c r="HC43" s="158">
        <v>15.277113896000001</v>
      </c>
      <c r="HD43" s="158">
        <v>11.339831342</v>
      </c>
      <c r="HE43" s="158">
        <v>13.746973482</v>
      </c>
      <c r="HF43" s="158">
        <v>1.969519182</v>
      </c>
      <c r="HG43" s="158">
        <v>15.8957505</v>
      </c>
      <c r="HH43" s="158">
        <v>47.802544152999999</v>
      </c>
      <c r="HI43" s="158">
        <v>42.932283750000003</v>
      </c>
      <c r="HJ43" s="163">
        <v>0</v>
      </c>
      <c r="HK43" s="163">
        <v>13.955747962</v>
      </c>
      <c r="HL43" s="163">
        <v>25.461262480000002</v>
      </c>
      <c r="HM43" s="163">
        <v>24.887725500000002</v>
      </c>
      <c r="HN43" s="163">
        <v>47.792025797000001</v>
      </c>
      <c r="HO43" s="163">
        <v>34.017569166000001</v>
      </c>
      <c r="HP43" s="163">
        <v>11.329774026999999</v>
      </c>
      <c r="HQ43" s="163">
        <v>46.723990889</v>
      </c>
      <c r="HR43" s="163">
        <v>31.796953630000001</v>
      </c>
      <c r="HS43" s="163">
        <v>26.004785500000001</v>
      </c>
      <c r="HT43" s="163">
        <v>47.782910000000001</v>
      </c>
      <c r="HU43" s="163">
        <v>45.456500018</v>
      </c>
      <c r="HV43" s="163">
        <v>9.4505459730000005</v>
      </c>
      <c r="HW43" s="163">
        <v>41.594701626000003</v>
      </c>
      <c r="HX43" s="163">
        <v>32.158358999999997</v>
      </c>
      <c r="HY43" s="163">
        <v>47.208785499999998</v>
      </c>
      <c r="HZ43" s="163">
        <v>5.0065103E-2</v>
      </c>
      <c r="IA43" s="163">
        <v>37.040621249999994</v>
      </c>
      <c r="IB43" s="163">
        <v>11.329774026999999</v>
      </c>
      <c r="IC43" s="163">
        <v>48.005694041000005</v>
      </c>
      <c r="ID43" s="163">
        <v>32.258944</v>
      </c>
      <c r="IE43" s="163">
        <v>47.189785499999999</v>
      </c>
      <c r="IF43" s="163">
        <v>2.8602878970000001</v>
      </c>
      <c r="IG43" s="163">
        <v>37.221034468999996</v>
      </c>
      <c r="IH43" s="163">
        <v>9.4505459730000005</v>
      </c>
      <c r="II43" s="163">
        <v>40.282796914000002</v>
      </c>
      <c r="IJ43" s="163">
        <v>32.260944000000002</v>
      </c>
      <c r="IK43" s="163">
        <v>43.6587855</v>
      </c>
      <c r="IL43" s="163">
        <v>9.8582798230000002</v>
      </c>
      <c r="IM43" s="163">
        <v>37.068874743000002</v>
      </c>
      <c r="IN43" s="163">
        <v>0</v>
      </c>
      <c r="IO43" s="163">
        <v>58.466463409000006</v>
      </c>
      <c r="IP43" s="163">
        <v>60.530149999999999</v>
      </c>
      <c r="IQ43" s="163">
        <v>44.0187855</v>
      </c>
      <c r="IR43" s="163">
        <v>15.117985849999998</v>
      </c>
      <c r="IS43" s="163">
        <v>36.931878587</v>
      </c>
      <c r="IT43" s="158">
        <v>0</v>
      </c>
      <c r="IU43" s="158">
        <v>155.86542521600001</v>
      </c>
      <c r="IV43" s="158">
        <v>32.274943999999998</v>
      </c>
      <c r="IW43" s="158">
        <v>26.8737855</v>
      </c>
      <c r="IX43" s="158">
        <v>22.044227018000001</v>
      </c>
      <c r="IY43" s="158">
        <v>37.040621249999994</v>
      </c>
      <c r="IZ43" s="158">
        <v>0</v>
      </c>
      <c r="JA43" s="158">
        <v>192.70039480700001</v>
      </c>
      <c r="JB43" s="158">
        <v>32.267703351000002</v>
      </c>
      <c r="JC43" s="158">
        <v>27.048937909999999</v>
      </c>
      <c r="JD43" s="158">
        <v>27.129790321000002</v>
      </c>
      <c r="JE43" s="158">
        <v>58.375010250000003</v>
      </c>
      <c r="JF43" s="158">
        <v>131.4395628</v>
      </c>
      <c r="JG43" s="158"/>
      <c r="JH43" s="158"/>
      <c r="JI43" s="158"/>
      <c r="JJ43" s="158"/>
      <c r="JK43" s="158"/>
      <c r="JL43" s="158"/>
      <c r="JM43" s="158"/>
      <c r="JN43" s="158"/>
      <c r="JO43" s="158"/>
      <c r="JP43" s="158"/>
      <c r="JQ43" s="158"/>
    </row>
    <row r="44" spans="1:277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8">
        <v>0</v>
      </c>
      <c r="GY44" s="158">
        <v>0</v>
      </c>
      <c r="GZ44" s="158">
        <v>0</v>
      </c>
      <c r="HA44" s="158">
        <v>0</v>
      </c>
      <c r="HB44" s="158">
        <v>0</v>
      </c>
      <c r="HC44" s="158">
        <v>0</v>
      </c>
      <c r="HD44" s="158">
        <v>0</v>
      </c>
      <c r="HE44" s="158">
        <v>0</v>
      </c>
      <c r="HF44" s="158">
        <v>0</v>
      </c>
      <c r="HG44" s="158">
        <v>0</v>
      </c>
      <c r="HH44" s="158">
        <v>0</v>
      </c>
      <c r="HI44" s="158">
        <v>0</v>
      </c>
      <c r="HJ44" s="163">
        <v>0</v>
      </c>
      <c r="HK44" s="163">
        <v>0</v>
      </c>
      <c r="HL44" s="163">
        <v>0</v>
      </c>
      <c r="HM44" s="163">
        <v>0</v>
      </c>
      <c r="HN44" s="163">
        <v>0</v>
      </c>
      <c r="HO44" s="163">
        <v>0</v>
      </c>
      <c r="HP44" s="163">
        <v>0</v>
      </c>
      <c r="HQ44" s="163">
        <v>0</v>
      </c>
      <c r="HR44" s="163">
        <v>0</v>
      </c>
      <c r="HS44" s="163">
        <v>0</v>
      </c>
      <c r="HT44" s="163">
        <v>0</v>
      </c>
      <c r="HU44" s="163">
        <v>0</v>
      </c>
      <c r="HV44" s="163">
        <v>0</v>
      </c>
      <c r="HW44" s="163">
        <v>0</v>
      </c>
      <c r="HX44" s="163">
        <v>0</v>
      </c>
      <c r="HY44" s="163">
        <v>0</v>
      </c>
      <c r="HZ44" s="163">
        <v>0</v>
      </c>
      <c r="IA44" s="163">
        <v>0</v>
      </c>
      <c r="IB44" s="163">
        <v>0</v>
      </c>
      <c r="IC44" s="163">
        <v>0</v>
      </c>
      <c r="ID44" s="163">
        <v>0</v>
      </c>
      <c r="IE44" s="163">
        <v>0</v>
      </c>
      <c r="IF44" s="163">
        <v>0</v>
      </c>
      <c r="IG44" s="163">
        <v>0</v>
      </c>
      <c r="IH44" s="163">
        <v>0</v>
      </c>
      <c r="II44" s="163">
        <v>0</v>
      </c>
      <c r="IJ44" s="163">
        <v>0</v>
      </c>
      <c r="IK44" s="163">
        <v>0</v>
      </c>
      <c r="IL44" s="163">
        <v>0</v>
      </c>
      <c r="IM44" s="163">
        <v>0</v>
      </c>
      <c r="IN44" s="163">
        <v>0</v>
      </c>
      <c r="IO44" s="163">
        <v>0</v>
      </c>
      <c r="IP44" s="163">
        <v>0</v>
      </c>
      <c r="IQ44" s="163">
        <v>0</v>
      </c>
      <c r="IR44" s="163">
        <v>0</v>
      </c>
      <c r="IS44" s="163">
        <v>0</v>
      </c>
      <c r="IT44" s="158">
        <v>0</v>
      </c>
      <c r="IU44" s="158">
        <v>0</v>
      </c>
      <c r="IV44" s="158">
        <v>0</v>
      </c>
      <c r="IW44" s="158">
        <v>0</v>
      </c>
      <c r="IX44" s="158">
        <v>0</v>
      </c>
      <c r="IY44" s="158">
        <v>0</v>
      </c>
      <c r="IZ44" s="158">
        <v>0</v>
      </c>
      <c r="JA44" s="158">
        <v>0</v>
      </c>
      <c r="JB44" s="158">
        <v>0</v>
      </c>
      <c r="JC44" s="158">
        <v>0</v>
      </c>
      <c r="JD44" s="158">
        <v>0</v>
      </c>
      <c r="JE44" s="158">
        <v>0</v>
      </c>
      <c r="JF44" s="158">
        <v>0</v>
      </c>
      <c r="JG44" s="158"/>
      <c r="JH44" s="158"/>
      <c r="JI44" s="158"/>
      <c r="JJ44" s="158"/>
      <c r="JK44" s="158"/>
      <c r="JL44" s="158"/>
      <c r="JM44" s="158"/>
      <c r="JN44" s="158"/>
      <c r="JO44" s="158"/>
      <c r="JP44" s="158"/>
      <c r="JQ44" s="158"/>
    </row>
    <row r="45" spans="1:277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8">
        <v>305.35630844599996</v>
      </c>
      <c r="GY45" s="158">
        <v>318.92269044900002</v>
      </c>
      <c r="GZ45" s="158">
        <v>349.75021752300006</v>
      </c>
      <c r="HA45" s="158">
        <v>356.70846973199997</v>
      </c>
      <c r="HB45" s="158">
        <v>333.82637938300002</v>
      </c>
      <c r="HC45" s="158">
        <v>317.76314457900003</v>
      </c>
      <c r="HD45" s="158">
        <v>304.75019239500006</v>
      </c>
      <c r="HE45" s="158">
        <v>275.84410334800003</v>
      </c>
      <c r="HF45" s="158">
        <v>570.33572521700012</v>
      </c>
      <c r="HG45" s="158">
        <v>348.766605325</v>
      </c>
      <c r="HH45" s="158">
        <v>412.09648736300005</v>
      </c>
      <c r="HI45" s="158">
        <v>667.69911118800007</v>
      </c>
      <c r="HJ45" s="163">
        <v>182.010698101</v>
      </c>
      <c r="HK45" s="163">
        <v>389.42385789499997</v>
      </c>
      <c r="HL45" s="163">
        <v>366.49241632100001</v>
      </c>
      <c r="HM45" s="163">
        <v>429.18195936499995</v>
      </c>
      <c r="HN45" s="163">
        <v>381.81574812500003</v>
      </c>
      <c r="HO45" s="163">
        <v>383.68446427999999</v>
      </c>
      <c r="HP45" s="163">
        <v>382.30807468900002</v>
      </c>
      <c r="HQ45" s="163">
        <v>348.61671588400003</v>
      </c>
      <c r="HR45" s="163">
        <v>346.13246358799995</v>
      </c>
      <c r="HS45" s="163">
        <v>414.991824834</v>
      </c>
      <c r="HT45" s="163">
        <v>381.25620419000001</v>
      </c>
      <c r="HU45" s="163">
        <v>763.47756059500011</v>
      </c>
      <c r="HV45" s="163">
        <v>181.90650433100004</v>
      </c>
      <c r="HW45" s="163">
        <v>304.45394862899997</v>
      </c>
      <c r="HX45" s="163">
        <v>367.91253187000001</v>
      </c>
      <c r="HY45" s="163">
        <v>445.04071703399995</v>
      </c>
      <c r="HZ45" s="163">
        <v>399.60277200199999</v>
      </c>
      <c r="IA45" s="163">
        <v>394.296952594</v>
      </c>
      <c r="IB45" s="163">
        <v>414.41454508300006</v>
      </c>
      <c r="IC45" s="163">
        <v>367.51811569300003</v>
      </c>
      <c r="ID45" s="163">
        <v>398.17455540099991</v>
      </c>
      <c r="IE45" s="163">
        <v>431.66533240700005</v>
      </c>
      <c r="IF45" s="163">
        <v>451.31509101500001</v>
      </c>
      <c r="IG45" s="163">
        <v>581.94371369400005</v>
      </c>
      <c r="IH45" s="163">
        <v>301.85929265700003</v>
      </c>
      <c r="II45" s="163">
        <v>375.81849253000001</v>
      </c>
      <c r="IJ45" s="163">
        <v>407.49645330400006</v>
      </c>
      <c r="IK45" s="163">
        <v>486.22660848999999</v>
      </c>
      <c r="IL45" s="163">
        <v>419.81873271900002</v>
      </c>
      <c r="IM45" s="163">
        <v>345.29331814599993</v>
      </c>
      <c r="IN45" s="163">
        <v>411.72823958600009</v>
      </c>
      <c r="IO45" s="163">
        <v>439.98344992000006</v>
      </c>
      <c r="IP45" s="163">
        <v>484.35946257699999</v>
      </c>
      <c r="IQ45" s="163">
        <v>430.20722538799998</v>
      </c>
      <c r="IR45" s="163">
        <v>419.3593098099999</v>
      </c>
      <c r="IS45" s="163">
        <v>649.50024751400008</v>
      </c>
      <c r="IT45" s="158">
        <v>370.640668844</v>
      </c>
      <c r="IU45" s="158">
        <v>360.22253671300001</v>
      </c>
      <c r="IV45" s="158">
        <v>425.16344091600001</v>
      </c>
      <c r="IW45" s="158">
        <v>470.41790083899991</v>
      </c>
      <c r="IX45" s="158">
        <v>412.23324842499994</v>
      </c>
      <c r="IY45" s="158">
        <v>425.65938595200004</v>
      </c>
      <c r="IZ45" s="158">
        <v>870.29515321299994</v>
      </c>
      <c r="JA45" s="158">
        <v>469.895018376</v>
      </c>
      <c r="JB45" s="158">
        <v>518.09065131800003</v>
      </c>
      <c r="JC45" s="158">
        <v>502.85846869099998</v>
      </c>
      <c r="JD45" s="158">
        <v>529.14817746100005</v>
      </c>
      <c r="JE45" s="158">
        <v>642.97283846800008</v>
      </c>
      <c r="JF45" s="158">
        <v>342.08510430999996</v>
      </c>
      <c r="JG45" s="158"/>
      <c r="JH45" s="158"/>
      <c r="JI45" s="158"/>
      <c r="JJ45" s="158"/>
      <c r="JK45" s="158"/>
      <c r="JL45" s="158"/>
      <c r="JM45" s="158"/>
      <c r="JN45" s="158"/>
      <c r="JO45" s="158"/>
      <c r="JP45" s="158"/>
      <c r="JQ45" s="158"/>
    </row>
    <row r="46" spans="1:277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8">
        <v>0</v>
      </c>
      <c r="GY46" s="158">
        <v>0</v>
      </c>
      <c r="GZ46" s="158">
        <v>0</v>
      </c>
      <c r="HA46" s="158">
        <v>0</v>
      </c>
      <c r="HB46" s="158">
        <v>0</v>
      </c>
      <c r="HC46" s="158">
        <v>0</v>
      </c>
      <c r="HD46" s="158">
        <v>0</v>
      </c>
      <c r="HE46" s="158">
        <v>0</v>
      </c>
      <c r="HF46" s="158">
        <v>0</v>
      </c>
      <c r="HG46" s="158">
        <v>0</v>
      </c>
      <c r="HH46" s="158">
        <v>0</v>
      </c>
      <c r="HI46" s="158">
        <v>0</v>
      </c>
      <c r="HJ46" s="163">
        <v>0</v>
      </c>
      <c r="HK46" s="163">
        <v>0</v>
      </c>
      <c r="HL46" s="163">
        <v>0</v>
      </c>
      <c r="HM46" s="163">
        <v>0</v>
      </c>
      <c r="HN46" s="163">
        <v>0</v>
      </c>
      <c r="HO46" s="163">
        <v>0</v>
      </c>
      <c r="HP46" s="163">
        <v>0</v>
      </c>
      <c r="HQ46" s="163">
        <v>0</v>
      </c>
      <c r="HR46" s="163">
        <v>0</v>
      </c>
      <c r="HS46" s="163">
        <v>0</v>
      </c>
      <c r="HT46" s="163">
        <v>0</v>
      </c>
      <c r="HU46" s="163">
        <v>0</v>
      </c>
      <c r="HV46" s="163">
        <v>0</v>
      </c>
      <c r="HW46" s="163">
        <v>0</v>
      </c>
      <c r="HX46" s="163">
        <v>0</v>
      </c>
      <c r="HY46" s="163">
        <v>0</v>
      </c>
      <c r="HZ46" s="163">
        <v>0</v>
      </c>
      <c r="IA46" s="163">
        <v>0</v>
      </c>
      <c r="IB46" s="163">
        <v>0</v>
      </c>
      <c r="IC46" s="163">
        <v>0</v>
      </c>
      <c r="ID46" s="163">
        <v>0</v>
      </c>
      <c r="IE46" s="163">
        <v>0</v>
      </c>
      <c r="IF46" s="163">
        <v>0</v>
      </c>
      <c r="IG46" s="163">
        <v>0</v>
      </c>
      <c r="IH46" s="163">
        <v>0</v>
      </c>
      <c r="II46" s="163">
        <v>0</v>
      </c>
      <c r="IJ46" s="163">
        <v>0</v>
      </c>
      <c r="IK46" s="163">
        <v>0</v>
      </c>
      <c r="IL46" s="163">
        <v>0</v>
      </c>
      <c r="IM46" s="163">
        <v>0</v>
      </c>
      <c r="IN46" s="163">
        <v>0</v>
      </c>
      <c r="IO46" s="163">
        <v>0</v>
      </c>
      <c r="IP46" s="163">
        <v>0</v>
      </c>
      <c r="IQ46" s="163">
        <v>0</v>
      </c>
      <c r="IR46" s="163">
        <v>0</v>
      </c>
      <c r="IS46" s="163">
        <v>0</v>
      </c>
      <c r="IT46" s="158">
        <v>0</v>
      </c>
      <c r="IU46" s="158">
        <v>0</v>
      </c>
      <c r="IV46" s="158">
        <v>0</v>
      </c>
      <c r="IW46" s="158">
        <v>0</v>
      </c>
      <c r="IX46" s="158">
        <v>0</v>
      </c>
      <c r="IY46" s="158">
        <v>0</v>
      </c>
      <c r="IZ46" s="158">
        <v>0</v>
      </c>
      <c r="JA46" s="158">
        <v>0</v>
      </c>
      <c r="JB46" s="158">
        <v>0</v>
      </c>
      <c r="JC46" s="158">
        <v>0</v>
      </c>
      <c r="JD46" s="158">
        <v>0</v>
      </c>
      <c r="JE46" s="158">
        <v>0</v>
      </c>
      <c r="JF46" s="158">
        <v>0</v>
      </c>
      <c r="JG46" s="158"/>
      <c r="JH46" s="158"/>
      <c r="JI46" s="158"/>
      <c r="JJ46" s="158"/>
      <c r="JK46" s="158"/>
      <c r="JL46" s="158"/>
      <c r="JM46" s="158"/>
      <c r="JN46" s="158"/>
      <c r="JO46" s="158"/>
      <c r="JP46" s="158"/>
      <c r="JQ46" s="158"/>
    </row>
    <row r="47" spans="1:277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1">
        <v>0</v>
      </c>
      <c r="GY47" s="161">
        <v>0</v>
      </c>
      <c r="GZ47" s="161">
        <v>0</v>
      </c>
      <c r="HA47" s="161">
        <v>0</v>
      </c>
      <c r="HB47" s="161">
        <v>0</v>
      </c>
      <c r="HC47" s="161">
        <v>0</v>
      </c>
      <c r="HD47" s="161">
        <v>0</v>
      </c>
      <c r="HE47" s="161">
        <v>0</v>
      </c>
      <c r="HF47" s="161">
        <v>0</v>
      </c>
      <c r="HG47" s="161">
        <v>0</v>
      </c>
      <c r="HH47" s="161">
        <v>0</v>
      </c>
      <c r="HI47" s="161">
        <v>0</v>
      </c>
      <c r="HJ47" s="166">
        <v>0</v>
      </c>
      <c r="HK47" s="166">
        <v>0</v>
      </c>
      <c r="HL47" s="166">
        <v>0</v>
      </c>
      <c r="HM47" s="166">
        <v>0</v>
      </c>
      <c r="HN47" s="166">
        <v>0</v>
      </c>
      <c r="HO47" s="166">
        <v>0</v>
      </c>
      <c r="HP47" s="166">
        <v>0</v>
      </c>
      <c r="HQ47" s="166">
        <v>0</v>
      </c>
      <c r="HR47" s="166">
        <v>0</v>
      </c>
      <c r="HS47" s="166">
        <v>0</v>
      </c>
      <c r="HT47" s="166">
        <v>0</v>
      </c>
      <c r="HU47" s="166">
        <v>0</v>
      </c>
      <c r="HV47" s="166">
        <v>0</v>
      </c>
      <c r="HW47" s="166">
        <v>0</v>
      </c>
      <c r="HX47" s="166">
        <v>0</v>
      </c>
      <c r="HY47" s="166">
        <v>0</v>
      </c>
      <c r="HZ47" s="166">
        <v>0</v>
      </c>
      <c r="IA47" s="166">
        <v>0</v>
      </c>
      <c r="IB47" s="166">
        <v>0</v>
      </c>
      <c r="IC47" s="166">
        <v>0</v>
      </c>
      <c r="ID47" s="166">
        <v>0</v>
      </c>
      <c r="IE47" s="166">
        <v>0</v>
      </c>
      <c r="IF47" s="166">
        <v>0</v>
      </c>
      <c r="IG47" s="166">
        <v>0</v>
      </c>
      <c r="IH47" s="166">
        <v>0</v>
      </c>
      <c r="II47" s="166">
        <v>0</v>
      </c>
      <c r="IJ47" s="166">
        <v>0</v>
      </c>
      <c r="IK47" s="166">
        <v>0</v>
      </c>
      <c r="IL47" s="166">
        <v>0</v>
      </c>
      <c r="IM47" s="166">
        <v>0</v>
      </c>
      <c r="IN47" s="166">
        <v>0</v>
      </c>
      <c r="IO47" s="166">
        <v>0</v>
      </c>
      <c r="IP47" s="166">
        <v>0</v>
      </c>
      <c r="IQ47" s="166">
        <v>0</v>
      </c>
      <c r="IR47" s="166">
        <v>0</v>
      </c>
      <c r="IS47" s="166">
        <v>0</v>
      </c>
      <c r="IT47" s="161">
        <v>0</v>
      </c>
      <c r="IU47" s="161">
        <v>0</v>
      </c>
      <c r="IV47" s="161">
        <v>0</v>
      </c>
      <c r="IW47" s="161">
        <v>0</v>
      </c>
      <c r="IX47" s="161">
        <v>0</v>
      </c>
      <c r="IY47" s="161">
        <v>0</v>
      </c>
      <c r="IZ47" s="161">
        <v>0</v>
      </c>
      <c r="JA47" s="161">
        <v>0</v>
      </c>
      <c r="JB47" s="161">
        <v>0</v>
      </c>
      <c r="JC47" s="161">
        <v>0</v>
      </c>
      <c r="JD47" s="161">
        <v>0</v>
      </c>
      <c r="JE47" s="161">
        <v>0</v>
      </c>
      <c r="JF47" s="161">
        <v>0</v>
      </c>
      <c r="JG47" s="161"/>
      <c r="JH47" s="161"/>
      <c r="JI47" s="161"/>
      <c r="JJ47" s="161"/>
      <c r="JK47" s="161"/>
      <c r="JL47" s="161"/>
      <c r="JM47" s="161"/>
      <c r="JN47" s="161"/>
      <c r="JO47" s="161"/>
      <c r="JP47" s="161"/>
      <c r="JQ47" s="161"/>
    </row>
    <row r="48" spans="1:277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8">
        <v>0</v>
      </c>
      <c r="GY48" s="158">
        <v>0</v>
      </c>
      <c r="GZ48" s="158">
        <v>0</v>
      </c>
      <c r="HA48" s="158">
        <v>0</v>
      </c>
      <c r="HB48" s="158">
        <v>0</v>
      </c>
      <c r="HC48" s="158">
        <v>0</v>
      </c>
      <c r="HD48" s="158">
        <v>0</v>
      </c>
      <c r="HE48" s="158">
        <v>0</v>
      </c>
      <c r="HF48" s="158">
        <v>0</v>
      </c>
      <c r="HG48" s="158">
        <v>0</v>
      </c>
      <c r="HH48" s="158">
        <v>0</v>
      </c>
      <c r="HI48" s="158">
        <v>0</v>
      </c>
      <c r="HJ48" s="163">
        <v>0</v>
      </c>
      <c r="HK48" s="163">
        <v>0</v>
      </c>
      <c r="HL48" s="163">
        <v>0</v>
      </c>
      <c r="HM48" s="163">
        <v>0</v>
      </c>
      <c r="HN48" s="163">
        <v>0</v>
      </c>
      <c r="HO48" s="163">
        <v>0</v>
      </c>
      <c r="HP48" s="163">
        <v>0</v>
      </c>
      <c r="HQ48" s="163">
        <v>0</v>
      </c>
      <c r="HR48" s="163">
        <v>0</v>
      </c>
      <c r="HS48" s="163">
        <v>0</v>
      </c>
      <c r="HT48" s="163">
        <v>0</v>
      </c>
      <c r="HU48" s="163">
        <v>0</v>
      </c>
      <c r="HV48" s="163">
        <v>0</v>
      </c>
      <c r="HW48" s="163">
        <v>0</v>
      </c>
      <c r="HX48" s="163">
        <v>0</v>
      </c>
      <c r="HY48" s="163">
        <v>0</v>
      </c>
      <c r="HZ48" s="163">
        <v>0</v>
      </c>
      <c r="IA48" s="163">
        <v>0</v>
      </c>
      <c r="IB48" s="163">
        <v>0</v>
      </c>
      <c r="IC48" s="163">
        <v>0</v>
      </c>
      <c r="ID48" s="163">
        <v>0</v>
      </c>
      <c r="IE48" s="163">
        <v>0</v>
      </c>
      <c r="IF48" s="163">
        <v>0</v>
      </c>
      <c r="IG48" s="163">
        <v>0</v>
      </c>
      <c r="IH48" s="163">
        <v>0</v>
      </c>
      <c r="II48" s="163">
        <v>0</v>
      </c>
      <c r="IJ48" s="163">
        <v>0</v>
      </c>
      <c r="IK48" s="163">
        <v>0</v>
      </c>
      <c r="IL48" s="163">
        <v>0</v>
      </c>
      <c r="IM48" s="163">
        <v>0</v>
      </c>
      <c r="IN48" s="163">
        <v>0</v>
      </c>
      <c r="IO48" s="163">
        <v>0</v>
      </c>
      <c r="IP48" s="163">
        <v>0</v>
      </c>
      <c r="IQ48" s="163">
        <v>0</v>
      </c>
      <c r="IR48" s="163">
        <v>0</v>
      </c>
      <c r="IS48" s="163">
        <v>0</v>
      </c>
      <c r="IT48" s="158">
        <v>0</v>
      </c>
      <c r="IU48" s="158">
        <v>0</v>
      </c>
      <c r="IV48" s="158">
        <v>0</v>
      </c>
      <c r="IW48" s="158">
        <v>0</v>
      </c>
      <c r="IX48" s="158">
        <v>0</v>
      </c>
      <c r="IY48" s="158">
        <v>0</v>
      </c>
      <c r="IZ48" s="158">
        <v>0</v>
      </c>
      <c r="JA48" s="158">
        <v>0</v>
      </c>
      <c r="JB48" s="158">
        <v>0</v>
      </c>
      <c r="JC48" s="158">
        <v>0</v>
      </c>
      <c r="JD48" s="158">
        <v>0</v>
      </c>
      <c r="JE48" s="158">
        <v>0</v>
      </c>
      <c r="JF48" s="158">
        <v>0</v>
      </c>
      <c r="JG48" s="158"/>
      <c r="JH48" s="158"/>
      <c r="JI48" s="158"/>
      <c r="JJ48" s="158"/>
      <c r="JK48" s="158"/>
      <c r="JL48" s="158"/>
      <c r="JM48" s="158"/>
      <c r="JN48" s="158"/>
      <c r="JO48" s="158"/>
      <c r="JP48" s="158"/>
      <c r="JQ48" s="158"/>
    </row>
    <row r="49" spans="1:277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8">
        <v>1.5043003619999999</v>
      </c>
      <c r="GY49" s="158">
        <v>1.9451833569999999</v>
      </c>
      <c r="GZ49" s="158">
        <v>2.506279556</v>
      </c>
      <c r="HA49" s="158">
        <v>1.178971794</v>
      </c>
      <c r="HB49" s="158">
        <v>1.490869019</v>
      </c>
      <c r="HC49" s="158">
        <v>5.068332088</v>
      </c>
      <c r="HD49" s="158">
        <v>1.7820659189999999</v>
      </c>
      <c r="HE49" s="158">
        <v>4.5479717270000002</v>
      </c>
      <c r="HF49" s="158">
        <v>3.1899397570000003</v>
      </c>
      <c r="HG49" s="158">
        <v>2.0186776719999999</v>
      </c>
      <c r="HH49" s="158">
        <v>3.8896541020000006</v>
      </c>
      <c r="HI49" s="158">
        <v>10.300522966000001</v>
      </c>
      <c r="HJ49" s="163">
        <v>0.66928701000000002</v>
      </c>
      <c r="HK49" s="163">
        <v>3.5064679500000002</v>
      </c>
      <c r="HL49" s="163">
        <v>5.6392867210000004</v>
      </c>
      <c r="HM49" s="163">
        <v>3.8618465839999998</v>
      </c>
      <c r="HN49" s="163">
        <v>2.0574687250000001</v>
      </c>
      <c r="HO49" s="163">
        <v>7.5181014089999998</v>
      </c>
      <c r="HP49" s="163">
        <v>7.1654252170000001</v>
      </c>
      <c r="HQ49" s="163">
        <v>5.6760161989999993</v>
      </c>
      <c r="HR49" s="163">
        <v>3.5302225149999997</v>
      </c>
      <c r="HS49" s="163">
        <v>4.0809897820000005</v>
      </c>
      <c r="HT49" s="163">
        <v>2.6073906290000002</v>
      </c>
      <c r="HU49" s="163">
        <v>5.0992841580000006</v>
      </c>
      <c r="HV49" s="163">
        <v>3.1528936610000002</v>
      </c>
      <c r="HW49" s="163">
        <v>5.5770433220000006</v>
      </c>
      <c r="HX49" s="163">
        <v>2.7896342810000001</v>
      </c>
      <c r="HY49" s="163">
        <v>7.7599792150000004</v>
      </c>
      <c r="HZ49" s="163">
        <v>5.1520152680000004</v>
      </c>
      <c r="IA49" s="163">
        <v>6.0622959090000004</v>
      </c>
      <c r="IB49" s="163">
        <v>2.0887943949999999</v>
      </c>
      <c r="IC49" s="163">
        <v>11.877859946000001</v>
      </c>
      <c r="ID49" s="163">
        <v>2.7038656159999999</v>
      </c>
      <c r="IE49" s="163">
        <v>2.0049638570000003</v>
      </c>
      <c r="IF49" s="163">
        <v>4.0330299410000006</v>
      </c>
      <c r="IG49" s="163">
        <v>1.4778019199999999</v>
      </c>
      <c r="IH49" s="163">
        <v>2.2444666959999999</v>
      </c>
      <c r="II49" s="163">
        <v>4.4900362889999998</v>
      </c>
      <c r="IJ49" s="163">
        <v>5.638468166</v>
      </c>
      <c r="IK49" s="163">
        <v>7.2022718260000005</v>
      </c>
      <c r="IL49" s="163">
        <v>5.0149778630000004</v>
      </c>
      <c r="IM49" s="163">
        <v>5.9193940879999998</v>
      </c>
      <c r="IN49" s="163">
        <v>8.8656078980000004</v>
      </c>
      <c r="IO49" s="163">
        <v>4.9589981730000003</v>
      </c>
      <c r="IP49" s="163">
        <v>11.461184628000002</v>
      </c>
      <c r="IQ49" s="163">
        <v>3.8846130880000005</v>
      </c>
      <c r="IR49" s="163">
        <v>1.9458225689999999</v>
      </c>
      <c r="IS49" s="163">
        <v>2.5967533340000002</v>
      </c>
      <c r="IT49" s="158">
        <v>2.6667584020000001</v>
      </c>
      <c r="IU49" s="158">
        <v>1.807553103</v>
      </c>
      <c r="IV49" s="158">
        <v>3.9114824479999997</v>
      </c>
      <c r="IW49" s="158">
        <v>2.9815557349999997</v>
      </c>
      <c r="IX49" s="158">
        <v>15.717472501</v>
      </c>
      <c r="IY49" s="158">
        <v>1.5524617490000001</v>
      </c>
      <c r="IZ49" s="158">
        <v>6.3208455700000004</v>
      </c>
      <c r="JA49" s="158">
        <v>0.71384452300000001</v>
      </c>
      <c r="JB49" s="158">
        <v>1.09919173</v>
      </c>
      <c r="JC49" s="158">
        <v>3.978452576</v>
      </c>
      <c r="JD49" s="158">
        <v>8.6760293310000023</v>
      </c>
      <c r="JE49" s="158">
        <v>7.0471188739999997</v>
      </c>
      <c r="JF49" s="158">
        <v>0.44917211600000001</v>
      </c>
      <c r="JG49" s="158"/>
      <c r="JH49" s="158"/>
      <c r="JI49" s="158"/>
      <c r="JJ49" s="158"/>
      <c r="JK49" s="158"/>
      <c r="JL49" s="158"/>
      <c r="JM49" s="158"/>
      <c r="JN49" s="158"/>
      <c r="JO49" s="158"/>
      <c r="JP49" s="158"/>
      <c r="JQ49" s="158"/>
    </row>
    <row r="50" spans="1:277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1">
        <v>1.5043003619999999</v>
      </c>
      <c r="GY50" s="161">
        <v>1.9451833569999999</v>
      </c>
      <c r="GZ50" s="161">
        <v>2.506279556</v>
      </c>
      <c r="HA50" s="161">
        <v>1.178971794</v>
      </c>
      <c r="HB50" s="161">
        <v>1.490869019</v>
      </c>
      <c r="HC50" s="161">
        <v>5.068332088</v>
      </c>
      <c r="HD50" s="161">
        <v>1.7820659189999999</v>
      </c>
      <c r="HE50" s="161">
        <v>4.5479717270000002</v>
      </c>
      <c r="HF50" s="161">
        <v>3.1899397570000003</v>
      </c>
      <c r="HG50" s="161">
        <v>2.0186776719999999</v>
      </c>
      <c r="HH50" s="161">
        <v>3.8896541020000006</v>
      </c>
      <c r="HI50" s="161">
        <v>8.8005229660000008</v>
      </c>
      <c r="HJ50" s="166">
        <v>0.66928701000000002</v>
      </c>
      <c r="HK50" s="166">
        <v>3.5064679500000002</v>
      </c>
      <c r="HL50" s="166">
        <v>5.6392867210000004</v>
      </c>
      <c r="HM50" s="166">
        <v>3.7550606399999999</v>
      </c>
      <c r="HN50" s="166">
        <v>2.0574687250000001</v>
      </c>
      <c r="HO50" s="166">
        <v>7.5181014089999998</v>
      </c>
      <c r="HP50" s="166">
        <v>7.1654252170000001</v>
      </c>
      <c r="HQ50" s="166">
        <v>5.6760161989999993</v>
      </c>
      <c r="HR50" s="166">
        <v>3.5302225149999997</v>
      </c>
      <c r="HS50" s="166">
        <v>4.0809897820000005</v>
      </c>
      <c r="HT50" s="166">
        <v>2.6073906290000002</v>
      </c>
      <c r="HU50" s="166">
        <v>4.8572026210000008</v>
      </c>
      <c r="HV50" s="166">
        <v>3.1528936610000002</v>
      </c>
      <c r="HW50" s="166">
        <v>5.5770433220000006</v>
      </c>
      <c r="HX50" s="166">
        <v>2.7896342810000001</v>
      </c>
      <c r="HY50" s="166">
        <v>7.7599792150000004</v>
      </c>
      <c r="HZ50" s="166">
        <v>5.1520152680000004</v>
      </c>
      <c r="IA50" s="166">
        <v>6.0622959090000004</v>
      </c>
      <c r="IB50" s="166">
        <v>2.0887943949999999</v>
      </c>
      <c r="IC50" s="166">
        <v>11.877859946000001</v>
      </c>
      <c r="ID50" s="166">
        <v>2.7038656159999999</v>
      </c>
      <c r="IE50" s="166">
        <v>2.0049638570000003</v>
      </c>
      <c r="IF50" s="166">
        <v>4.0330299410000006</v>
      </c>
      <c r="IG50" s="166">
        <v>1.4705019319999999</v>
      </c>
      <c r="IH50" s="166">
        <v>2.2444666959999999</v>
      </c>
      <c r="II50" s="166">
        <v>4.4900362889999998</v>
      </c>
      <c r="IJ50" s="166">
        <v>5.638468166</v>
      </c>
      <c r="IK50" s="166">
        <v>7.2022718260000005</v>
      </c>
      <c r="IL50" s="166">
        <v>5.0149778630000004</v>
      </c>
      <c r="IM50" s="166">
        <v>5.9193940879999998</v>
      </c>
      <c r="IN50" s="166">
        <v>8.8656078980000004</v>
      </c>
      <c r="IO50" s="166">
        <v>4.9589981730000003</v>
      </c>
      <c r="IP50" s="166">
        <v>11.461184628000002</v>
      </c>
      <c r="IQ50" s="166">
        <v>3.8846130880000005</v>
      </c>
      <c r="IR50" s="166">
        <v>1.9458225689999999</v>
      </c>
      <c r="IS50" s="166">
        <v>2.5967533340000002</v>
      </c>
      <c r="IT50" s="161">
        <v>2.6667584020000001</v>
      </c>
      <c r="IU50" s="161">
        <v>1.807553103</v>
      </c>
      <c r="IV50" s="161">
        <v>3.9114824479999997</v>
      </c>
      <c r="IW50" s="161">
        <v>2.9815557349999997</v>
      </c>
      <c r="IX50" s="161">
        <v>15.717472501</v>
      </c>
      <c r="IY50" s="161">
        <v>1.5524617490000001</v>
      </c>
      <c r="IZ50" s="161">
        <v>6.3208455700000004</v>
      </c>
      <c r="JA50" s="161">
        <v>0.71384452300000001</v>
      </c>
      <c r="JB50" s="161">
        <v>1.09919173</v>
      </c>
      <c r="JC50" s="161">
        <v>3.978452576</v>
      </c>
      <c r="JD50" s="161">
        <v>8.6760293310000023</v>
      </c>
      <c r="JE50" s="161">
        <v>7.0471188739999997</v>
      </c>
      <c r="JF50" s="161">
        <v>0.44917211600000001</v>
      </c>
      <c r="JG50" s="161"/>
      <c r="JH50" s="161"/>
      <c r="JI50" s="161"/>
      <c r="JJ50" s="161"/>
      <c r="JK50" s="161"/>
      <c r="JL50" s="161"/>
      <c r="JM50" s="161"/>
      <c r="JN50" s="161"/>
      <c r="JO50" s="161"/>
      <c r="JP50" s="161"/>
      <c r="JQ50" s="161"/>
    </row>
    <row r="51" spans="1:277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8">
        <v>0</v>
      </c>
      <c r="GY51" s="158">
        <v>0</v>
      </c>
      <c r="GZ51" s="158">
        <v>0</v>
      </c>
      <c r="HA51" s="158">
        <v>0</v>
      </c>
      <c r="HB51" s="158">
        <v>0</v>
      </c>
      <c r="HC51" s="158">
        <v>0</v>
      </c>
      <c r="HD51" s="158">
        <v>0</v>
      </c>
      <c r="HE51" s="158">
        <v>0</v>
      </c>
      <c r="HF51" s="158">
        <v>0</v>
      </c>
      <c r="HG51" s="158">
        <v>0</v>
      </c>
      <c r="HH51" s="158">
        <v>0</v>
      </c>
      <c r="HI51" s="158">
        <v>1.5</v>
      </c>
      <c r="HJ51" s="163">
        <v>0</v>
      </c>
      <c r="HK51" s="163">
        <v>0</v>
      </c>
      <c r="HL51" s="163">
        <v>0</v>
      </c>
      <c r="HM51" s="163">
        <v>0.10678594399999999</v>
      </c>
      <c r="HN51" s="163">
        <v>0</v>
      </c>
      <c r="HO51" s="163">
        <v>0</v>
      </c>
      <c r="HP51" s="163">
        <v>0</v>
      </c>
      <c r="HQ51" s="163">
        <v>0</v>
      </c>
      <c r="HR51" s="163">
        <v>0</v>
      </c>
      <c r="HS51" s="163">
        <v>0</v>
      </c>
      <c r="HT51" s="163">
        <v>0</v>
      </c>
      <c r="HU51" s="163">
        <v>0.24208153699999999</v>
      </c>
      <c r="HV51" s="163">
        <v>0</v>
      </c>
      <c r="HW51" s="163">
        <v>0</v>
      </c>
      <c r="HX51" s="163">
        <v>0</v>
      </c>
      <c r="HY51" s="163">
        <v>0</v>
      </c>
      <c r="HZ51" s="163">
        <v>0</v>
      </c>
      <c r="IA51" s="163">
        <v>0</v>
      </c>
      <c r="IB51" s="163">
        <v>0</v>
      </c>
      <c r="IC51" s="163">
        <v>0</v>
      </c>
      <c r="ID51" s="163">
        <v>0</v>
      </c>
      <c r="IE51" s="163">
        <v>0</v>
      </c>
      <c r="IF51" s="163">
        <v>0</v>
      </c>
      <c r="IG51" s="163">
        <v>7.2999880000000003E-3</v>
      </c>
      <c r="IH51" s="163">
        <v>0</v>
      </c>
      <c r="II51" s="163">
        <v>0</v>
      </c>
      <c r="IJ51" s="163">
        <v>0</v>
      </c>
      <c r="IK51" s="163">
        <v>0</v>
      </c>
      <c r="IL51" s="163">
        <v>0</v>
      </c>
      <c r="IM51" s="163">
        <v>0</v>
      </c>
      <c r="IN51" s="163">
        <v>0</v>
      </c>
      <c r="IO51" s="163">
        <v>0</v>
      </c>
      <c r="IP51" s="163">
        <v>0</v>
      </c>
      <c r="IQ51" s="163">
        <v>0</v>
      </c>
      <c r="IR51" s="163">
        <v>0</v>
      </c>
      <c r="IS51" s="163">
        <v>0</v>
      </c>
      <c r="IT51" s="158">
        <v>0</v>
      </c>
      <c r="IU51" s="158">
        <v>0</v>
      </c>
      <c r="IV51" s="158">
        <v>0</v>
      </c>
      <c r="IW51" s="158">
        <v>0</v>
      </c>
      <c r="IX51" s="158">
        <v>0</v>
      </c>
      <c r="IY51" s="158">
        <v>0</v>
      </c>
      <c r="IZ51" s="158">
        <v>0</v>
      </c>
      <c r="JA51" s="158">
        <v>0</v>
      </c>
      <c r="JB51" s="158">
        <v>0</v>
      </c>
      <c r="JC51" s="158">
        <v>0</v>
      </c>
      <c r="JD51" s="158">
        <v>0</v>
      </c>
      <c r="JE51" s="158">
        <v>0</v>
      </c>
      <c r="JF51" s="158">
        <v>0</v>
      </c>
      <c r="JG51" s="158"/>
      <c r="JH51" s="158"/>
      <c r="JI51" s="158"/>
      <c r="JJ51" s="158"/>
      <c r="JK51" s="158"/>
      <c r="JL51" s="158"/>
      <c r="JM51" s="158"/>
      <c r="JN51" s="158"/>
      <c r="JO51" s="158"/>
      <c r="JP51" s="158"/>
      <c r="JQ51" s="158"/>
    </row>
    <row r="52" spans="1:277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8">
        <v>303.85200808399998</v>
      </c>
      <c r="GY52" s="158">
        <v>316.977507092</v>
      </c>
      <c r="GZ52" s="158">
        <v>347.24393796700008</v>
      </c>
      <c r="HA52" s="158">
        <v>355.52949793799996</v>
      </c>
      <c r="HB52" s="158">
        <v>332.33551036400002</v>
      </c>
      <c r="HC52" s="158">
        <v>312.69481249100005</v>
      </c>
      <c r="HD52" s="158">
        <v>302.96812647600007</v>
      </c>
      <c r="HE52" s="158">
        <v>271.29613162100003</v>
      </c>
      <c r="HF52" s="158">
        <v>567.14578546000007</v>
      </c>
      <c r="HG52" s="158">
        <v>346.74792765299998</v>
      </c>
      <c r="HH52" s="158">
        <v>408.20683326100004</v>
      </c>
      <c r="HI52" s="158">
        <v>657.39858822200006</v>
      </c>
      <c r="HJ52" s="163">
        <v>181.341411091</v>
      </c>
      <c r="HK52" s="163">
        <v>385.91738994499997</v>
      </c>
      <c r="HL52" s="163">
        <v>360.85312959999999</v>
      </c>
      <c r="HM52" s="163">
        <v>425.32011278099998</v>
      </c>
      <c r="HN52" s="163">
        <v>379.75827940000005</v>
      </c>
      <c r="HO52" s="163">
        <v>376.16636287099999</v>
      </c>
      <c r="HP52" s="163">
        <v>375.14264947200002</v>
      </c>
      <c r="HQ52" s="163">
        <v>342.94069968500003</v>
      </c>
      <c r="HR52" s="163">
        <v>342.60224107299996</v>
      </c>
      <c r="HS52" s="163">
        <v>410.91083505199998</v>
      </c>
      <c r="HT52" s="163">
        <v>378.648813561</v>
      </c>
      <c r="HU52" s="163">
        <v>758.37827643700007</v>
      </c>
      <c r="HV52" s="163">
        <v>178.75361067000003</v>
      </c>
      <c r="HW52" s="163">
        <v>298.87690530699996</v>
      </c>
      <c r="HX52" s="163">
        <v>365.12289758899999</v>
      </c>
      <c r="HY52" s="163">
        <v>437.28073781899997</v>
      </c>
      <c r="HZ52" s="163">
        <v>394.45075673399998</v>
      </c>
      <c r="IA52" s="163">
        <v>388.234656685</v>
      </c>
      <c r="IB52" s="163">
        <v>412.32575068800008</v>
      </c>
      <c r="IC52" s="163">
        <v>355.64025574700003</v>
      </c>
      <c r="ID52" s="163">
        <v>395.47068978499993</v>
      </c>
      <c r="IE52" s="163">
        <v>429.66036855000004</v>
      </c>
      <c r="IF52" s="163">
        <v>447.28206107400001</v>
      </c>
      <c r="IG52" s="163">
        <v>580.46591177400001</v>
      </c>
      <c r="IH52" s="163">
        <v>299.61482596100001</v>
      </c>
      <c r="II52" s="163">
        <v>371.32845624100003</v>
      </c>
      <c r="IJ52" s="163">
        <v>401.85798513800006</v>
      </c>
      <c r="IK52" s="163">
        <v>479.02433666399997</v>
      </c>
      <c r="IL52" s="163">
        <v>414.80375485600001</v>
      </c>
      <c r="IM52" s="163">
        <v>339.37392405799994</v>
      </c>
      <c r="IN52" s="163">
        <v>402.86263168800008</v>
      </c>
      <c r="IO52" s="163">
        <v>435.02445174700006</v>
      </c>
      <c r="IP52" s="163">
        <v>472.89827794899998</v>
      </c>
      <c r="IQ52" s="163">
        <v>426.3226123</v>
      </c>
      <c r="IR52" s="163">
        <v>417.41348724099993</v>
      </c>
      <c r="IS52" s="163">
        <v>646.90349418000005</v>
      </c>
      <c r="IT52" s="158">
        <v>367.97391044199998</v>
      </c>
      <c r="IU52" s="158">
        <v>358.41498361000004</v>
      </c>
      <c r="IV52" s="158">
        <v>421.251958468</v>
      </c>
      <c r="IW52" s="158">
        <v>467.43634510399994</v>
      </c>
      <c r="IX52" s="158">
        <v>396.51577592399997</v>
      </c>
      <c r="IY52" s="158">
        <v>424.10692420300006</v>
      </c>
      <c r="IZ52" s="158">
        <v>863.97430764299997</v>
      </c>
      <c r="JA52" s="158">
        <v>469.18117385300002</v>
      </c>
      <c r="JB52" s="158">
        <v>516.991459588</v>
      </c>
      <c r="JC52" s="158">
        <v>498.88001611499999</v>
      </c>
      <c r="JD52" s="158">
        <v>520.47214813000005</v>
      </c>
      <c r="JE52" s="158">
        <v>635.92571959400004</v>
      </c>
      <c r="JF52" s="158">
        <v>341.63593219399996</v>
      </c>
      <c r="JG52" s="158"/>
      <c r="JH52" s="158"/>
      <c r="JI52" s="158"/>
      <c r="JJ52" s="158"/>
      <c r="JK52" s="158"/>
      <c r="JL52" s="158"/>
      <c r="JM52" s="158"/>
      <c r="JN52" s="158"/>
      <c r="JO52" s="158"/>
      <c r="JP52" s="158"/>
      <c r="JQ52" s="158"/>
    </row>
    <row r="53" spans="1:277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1">
        <v>190.28405762299997</v>
      </c>
      <c r="GY53" s="161">
        <v>236.825137595</v>
      </c>
      <c r="GZ53" s="161">
        <v>257.98765522200006</v>
      </c>
      <c r="HA53" s="161">
        <v>245.48238980199997</v>
      </c>
      <c r="HB53" s="161">
        <v>287.24945634300002</v>
      </c>
      <c r="HC53" s="161">
        <v>260.59406391700003</v>
      </c>
      <c r="HD53" s="161">
        <v>243.82386563900005</v>
      </c>
      <c r="HE53" s="161">
        <v>225.81579320600002</v>
      </c>
      <c r="HF53" s="161">
        <v>446.022141514</v>
      </c>
      <c r="HG53" s="161">
        <v>286.38313121799996</v>
      </c>
      <c r="HH53" s="161">
        <v>328.60897375600001</v>
      </c>
      <c r="HI53" s="161">
        <v>434.63644425800004</v>
      </c>
      <c r="HJ53" s="166">
        <v>180.843473754</v>
      </c>
      <c r="HK53" s="166">
        <v>237.661585027</v>
      </c>
      <c r="HL53" s="166">
        <v>266.45828618000002</v>
      </c>
      <c r="HM53" s="166">
        <v>264.07780742400001</v>
      </c>
      <c r="HN53" s="166">
        <v>281.40344815100002</v>
      </c>
      <c r="HO53" s="166">
        <v>294.91593565599999</v>
      </c>
      <c r="HP53" s="166">
        <v>283.89934567699999</v>
      </c>
      <c r="HQ53" s="166">
        <v>263.449292662</v>
      </c>
      <c r="HR53" s="166">
        <v>269.56685088899997</v>
      </c>
      <c r="HS53" s="166">
        <v>281.856193018</v>
      </c>
      <c r="HT53" s="166">
        <v>267.917039461</v>
      </c>
      <c r="HU53" s="166">
        <v>489.81014202100005</v>
      </c>
      <c r="HV53" s="166">
        <v>175.00471826200004</v>
      </c>
      <c r="HW53" s="166">
        <v>225.46952313999998</v>
      </c>
      <c r="HX53" s="166">
        <v>279.27905410800003</v>
      </c>
      <c r="HY53" s="166">
        <v>273.92907905299995</v>
      </c>
      <c r="HZ53" s="166">
        <v>283.17093949899999</v>
      </c>
      <c r="IA53" s="166">
        <v>256.19563665800001</v>
      </c>
      <c r="IB53" s="166">
        <v>293.65308302100004</v>
      </c>
      <c r="IC53" s="166">
        <v>264.17495083300003</v>
      </c>
      <c r="ID53" s="166">
        <v>283.58415146399994</v>
      </c>
      <c r="IE53" s="166">
        <v>248.50498493600003</v>
      </c>
      <c r="IF53" s="166">
        <v>284.76021459600003</v>
      </c>
      <c r="IG53" s="166">
        <v>433.861578614</v>
      </c>
      <c r="IH53" s="166">
        <v>202.96262200300001</v>
      </c>
      <c r="II53" s="166">
        <v>272.46587209600006</v>
      </c>
      <c r="IJ53" s="166">
        <v>302.55868385800005</v>
      </c>
      <c r="IK53" s="166">
        <v>324.99023718399997</v>
      </c>
      <c r="IL53" s="166">
        <v>290.82408961499999</v>
      </c>
      <c r="IM53" s="166">
        <v>233.73494453099997</v>
      </c>
      <c r="IN53" s="166">
        <v>268.02734554200003</v>
      </c>
      <c r="IO53" s="166">
        <v>293.55282689500007</v>
      </c>
      <c r="IP53" s="166">
        <v>318.86231609399994</v>
      </c>
      <c r="IQ53" s="166">
        <v>302.00473181899997</v>
      </c>
      <c r="IR53" s="166">
        <v>292.66930648999994</v>
      </c>
      <c r="IS53" s="166">
        <v>451.91310737500004</v>
      </c>
      <c r="IT53" s="161">
        <v>240.46888030199997</v>
      </c>
      <c r="IU53" s="161">
        <v>261.28286626300002</v>
      </c>
      <c r="IV53" s="161">
        <v>309.09872900900001</v>
      </c>
      <c r="IW53" s="161">
        <v>324.89001471599994</v>
      </c>
      <c r="IX53" s="161">
        <v>299.83299377099996</v>
      </c>
      <c r="IY53" s="161">
        <v>290.89957685900004</v>
      </c>
      <c r="IZ53" s="161">
        <v>418.64382420099997</v>
      </c>
      <c r="JA53" s="161">
        <v>336.096041415</v>
      </c>
      <c r="JB53" s="161">
        <v>348.22216657600001</v>
      </c>
      <c r="JC53" s="161">
        <v>350.89598977899999</v>
      </c>
      <c r="JD53" s="161">
        <v>324.85858336400003</v>
      </c>
      <c r="JE53" s="161">
        <v>455.57638319900002</v>
      </c>
      <c r="JF53" s="161">
        <v>231.00867597699997</v>
      </c>
      <c r="JG53" s="161"/>
      <c r="JH53" s="161"/>
      <c r="JI53" s="161"/>
      <c r="JJ53" s="161"/>
      <c r="JK53" s="161"/>
      <c r="JL53" s="161"/>
      <c r="JM53" s="161"/>
      <c r="JN53" s="161"/>
      <c r="JO53" s="161"/>
      <c r="JP53" s="161"/>
      <c r="JQ53" s="161"/>
    </row>
    <row r="54" spans="1:277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8">
        <v>113.567950461</v>
      </c>
      <c r="GY54" s="158">
        <v>80.152369496999995</v>
      </c>
      <c r="GZ54" s="158">
        <v>89.256282745000007</v>
      </c>
      <c r="HA54" s="158">
        <v>110.04710813600001</v>
      </c>
      <c r="HB54" s="158">
        <v>45.086054021000002</v>
      </c>
      <c r="HC54" s="158">
        <v>52.100748574000001</v>
      </c>
      <c r="HD54" s="158">
        <v>59.144260837000004</v>
      </c>
      <c r="HE54" s="158">
        <v>45.480338414999999</v>
      </c>
      <c r="HF54" s="158">
        <v>121.12364394600002</v>
      </c>
      <c r="HG54" s="158">
        <v>60.364796435000002</v>
      </c>
      <c r="HH54" s="158">
        <v>79.597859505000002</v>
      </c>
      <c r="HI54" s="158">
        <v>222.76214396400002</v>
      </c>
      <c r="HJ54" s="163">
        <v>0.49793733700000004</v>
      </c>
      <c r="HK54" s="163">
        <v>148.255804918</v>
      </c>
      <c r="HL54" s="163">
        <v>94.394843419999987</v>
      </c>
      <c r="HM54" s="163">
        <v>161.24230535699996</v>
      </c>
      <c r="HN54" s="163">
        <v>98.354831249000014</v>
      </c>
      <c r="HO54" s="163">
        <v>81.250427215000002</v>
      </c>
      <c r="HP54" s="163">
        <v>91.243303795000003</v>
      </c>
      <c r="HQ54" s="163">
        <v>79.491407023000008</v>
      </c>
      <c r="HR54" s="163">
        <v>73.035390184000008</v>
      </c>
      <c r="HS54" s="163">
        <v>129.05464203399998</v>
      </c>
      <c r="HT54" s="163">
        <v>110.73177410000001</v>
      </c>
      <c r="HU54" s="163">
        <v>268.56813441599996</v>
      </c>
      <c r="HV54" s="163">
        <v>3.7488924080000001</v>
      </c>
      <c r="HW54" s="163">
        <v>73.407382166999994</v>
      </c>
      <c r="HX54" s="163">
        <v>85.843843480999993</v>
      </c>
      <c r="HY54" s="163">
        <v>163.35165876600001</v>
      </c>
      <c r="HZ54" s="163">
        <v>111.279817235</v>
      </c>
      <c r="IA54" s="163">
        <v>132.03902002700002</v>
      </c>
      <c r="IB54" s="163">
        <v>118.67266766700001</v>
      </c>
      <c r="IC54" s="163">
        <v>91.465304913999987</v>
      </c>
      <c r="ID54" s="163">
        <v>111.886538321</v>
      </c>
      <c r="IE54" s="163">
        <v>181.15538361399999</v>
      </c>
      <c r="IF54" s="163">
        <v>162.52184647800001</v>
      </c>
      <c r="IG54" s="163">
        <v>146.60433316000001</v>
      </c>
      <c r="IH54" s="163">
        <v>96.652203958000001</v>
      </c>
      <c r="II54" s="163">
        <v>98.862584145</v>
      </c>
      <c r="IJ54" s="163">
        <v>99.299301279999995</v>
      </c>
      <c r="IK54" s="163">
        <v>154.03409948000001</v>
      </c>
      <c r="IL54" s="163">
        <v>123.97966524100001</v>
      </c>
      <c r="IM54" s="163">
        <v>105.63897952699999</v>
      </c>
      <c r="IN54" s="163">
        <v>134.83528614600002</v>
      </c>
      <c r="IO54" s="163">
        <v>141.47162485200002</v>
      </c>
      <c r="IP54" s="163">
        <v>154.03596185500001</v>
      </c>
      <c r="IQ54" s="163">
        <v>124.31788048100002</v>
      </c>
      <c r="IR54" s="163">
        <v>124.744180751</v>
      </c>
      <c r="IS54" s="163">
        <v>194.99038680499999</v>
      </c>
      <c r="IT54" s="158">
        <v>127.50503014</v>
      </c>
      <c r="IU54" s="158">
        <v>97.132117346999991</v>
      </c>
      <c r="IV54" s="158">
        <v>112.15322945899999</v>
      </c>
      <c r="IW54" s="158">
        <v>142.546330388</v>
      </c>
      <c r="IX54" s="158">
        <v>96.682782152999991</v>
      </c>
      <c r="IY54" s="158">
        <v>133.207347344</v>
      </c>
      <c r="IZ54" s="158">
        <v>445.330483442</v>
      </c>
      <c r="JA54" s="158">
        <v>133.08513243799999</v>
      </c>
      <c r="JB54" s="158">
        <v>168.76929301199999</v>
      </c>
      <c r="JC54" s="158">
        <v>147.984026336</v>
      </c>
      <c r="JD54" s="158">
        <v>195.613564766</v>
      </c>
      <c r="JE54" s="158">
        <v>180.34933639499999</v>
      </c>
      <c r="JF54" s="158">
        <v>110.62725621699998</v>
      </c>
      <c r="JG54" s="158"/>
      <c r="JH54" s="158"/>
      <c r="JI54" s="158"/>
      <c r="JJ54" s="158"/>
      <c r="JK54" s="158"/>
      <c r="JL54" s="158"/>
      <c r="JM54" s="158"/>
      <c r="JN54" s="158"/>
      <c r="JO54" s="158"/>
      <c r="JP54" s="158"/>
      <c r="JQ54" s="158"/>
    </row>
    <row r="55" spans="1:277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1">
        <v>497.644703252</v>
      </c>
      <c r="GY55" s="161">
        <v>461.07844755899998</v>
      </c>
      <c r="GZ55" s="161">
        <v>503.29528442100002</v>
      </c>
      <c r="HA55" s="161">
        <v>1229.9007744839998</v>
      </c>
      <c r="HB55" s="161">
        <v>669.81188811800007</v>
      </c>
      <c r="HC55" s="161">
        <v>778.32101483199995</v>
      </c>
      <c r="HD55" s="161">
        <v>552.08463956699995</v>
      </c>
      <c r="HE55" s="161">
        <v>978.107000019</v>
      </c>
      <c r="HF55" s="161">
        <v>1032.2170839519999</v>
      </c>
      <c r="HG55" s="161">
        <v>527.0618680020001</v>
      </c>
      <c r="HH55" s="161">
        <v>541.98395199300001</v>
      </c>
      <c r="HI55" s="161">
        <v>1311.4852857549999</v>
      </c>
      <c r="HJ55" s="166">
        <v>501.03440889699999</v>
      </c>
      <c r="HK55" s="166">
        <v>479.136658614</v>
      </c>
      <c r="HL55" s="166">
        <v>541.91046815699997</v>
      </c>
      <c r="HM55" s="166">
        <v>490.02347988900004</v>
      </c>
      <c r="HN55" s="166">
        <v>545.66746018000003</v>
      </c>
      <c r="HO55" s="166">
        <v>488.26043384400003</v>
      </c>
      <c r="HP55" s="166">
        <v>553.11653568999998</v>
      </c>
      <c r="HQ55" s="166">
        <v>481.67302708700004</v>
      </c>
      <c r="HR55" s="166">
        <v>545.89265405800006</v>
      </c>
      <c r="HS55" s="166">
        <v>469.25483080600003</v>
      </c>
      <c r="HT55" s="166">
        <v>515.93060813800003</v>
      </c>
      <c r="HU55" s="166">
        <v>883.77359831199999</v>
      </c>
      <c r="HV55" s="166">
        <v>558.01460446999999</v>
      </c>
      <c r="HW55" s="166">
        <v>547.137139488</v>
      </c>
      <c r="HX55" s="166">
        <v>668.74631575399997</v>
      </c>
      <c r="HY55" s="166">
        <v>546.71720772499998</v>
      </c>
      <c r="HZ55" s="166">
        <v>599.58814249299996</v>
      </c>
      <c r="IA55" s="166">
        <v>597.26568690900001</v>
      </c>
      <c r="IB55" s="166">
        <v>630.49724762400001</v>
      </c>
      <c r="IC55" s="166">
        <v>635.25651790899997</v>
      </c>
      <c r="ID55" s="166">
        <v>730.64940378999995</v>
      </c>
      <c r="IE55" s="166">
        <v>592.29412067200008</v>
      </c>
      <c r="IF55" s="166">
        <v>724.31812427500006</v>
      </c>
      <c r="IG55" s="166">
        <v>918.96266928399996</v>
      </c>
      <c r="IH55" s="166">
        <v>610.447964361</v>
      </c>
      <c r="II55" s="166">
        <v>739.55053188700003</v>
      </c>
      <c r="IJ55" s="166">
        <v>758.81322253100006</v>
      </c>
      <c r="IK55" s="166">
        <v>758.67116838799984</v>
      </c>
      <c r="IL55" s="166">
        <v>677.11840093300009</v>
      </c>
      <c r="IM55" s="166">
        <v>755.66983923800001</v>
      </c>
      <c r="IN55" s="166">
        <v>726.43484904700006</v>
      </c>
      <c r="IO55" s="166">
        <v>763.33991503600009</v>
      </c>
      <c r="IP55" s="166">
        <v>694.19669639600011</v>
      </c>
      <c r="IQ55" s="166">
        <v>782.76541107599985</v>
      </c>
      <c r="IR55" s="166">
        <v>692.1194494990001</v>
      </c>
      <c r="IS55" s="166">
        <v>1202.660037652</v>
      </c>
      <c r="IT55" s="161">
        <v>681.90167386099995</v>
      </c>
      <c r="IU55" s="161">
        <v>754.40971622400002</v>
      </c>
      <c r="IV55" s="161">
        <v>757.09387550499991</v>
      </c>
      <c r="IW55" s="161">
        <v>750.09373792200006</v>
      </c>
      <c r="IX55" s="161">
        <v>740.19488153200007</v>
      </c>
      <c r="IY55" s="161">
        <v>744.65206402299998</v>
      </c>
      <c r="IZ55" s="161">
        <v>749.37541258599992</v>
      </c>
      <c r="JA55" s="161">
        <v>743.09611486999995</v>
      </c>
      <c r="JB55" s="161">
        <v>764.41963660299996</v>
      </c>
      <c r="JC55" s="161">
        <v>798.26868409099995</v>
      </c>
      <c r="JD55" s="161">
        <v>849.23801163199994</v>
      </c>
      <c r="JE55" s="161">
        <v>1275.4656262830001</v>
      </c>
      <c r="JF55" s="161">
        <v>818.75361103</v>
      </c>
      <c r="JG55" s="161"/>
      <c r="JH55" s="161"/>
      <c r="JI55" s="161"/>
      <c r="JJ55" s="161"/>
      <c r="JK55" s="161"/>
      <c r="JL55" s="161"/>
      <c r="JM55" s="161"/>
      <c r="JN55" s="161"/>
      <c r="JO55" s="161"/>
      <c r="JP55" s="161"/>
      <c r="JQ55" s="161"/>
    </row>
    <row r="56" spans="1:277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8">
        <v>262.32104478499997</v>
      </c>
      <c r="GY56" s="158">
        <v>285.17527377499999</v>
      </c>
      <c r="GZ56" s="158">
        <v>273.63009894400005</v>
      </c>
      <c r="HA56" s="158">
        <v>281.73489987100004</v>
      </c>
      <c r="HB56" s="158">
        <v>278.83563601900005</v>
      </c>
      <c r="HC56" s="158">
        <v>286.08662753999999</v>
      </c>
      <c r="HD56" s="158">
        <v>288.82947146900005</v>
      </c>
      <c r="HE56" s="158">
        <v>293.68029157500001</v>
      </c>
      <c r="HF56" s="158">
        <v>288.111464754</v>
      </c>
      <c r="HG56" s="158">
        <v>298.27328750000004</v>
      </c>
      <c r="HH56" s="158">
        <v>293.29591282000001</v>
      </c>
      <c r="HI56" s="158">
        <v>295.55849977100002</v>
      </c>
      <c r="HJ56" s="163">
        <v>286.082180365</v>
      </c>
      <c r="HK56" s="163">
        <v>292.79059751400001</v>
      </c>
      <c r="HL56" s="163">
        <v>303.45636434100004</v>
      </c>
      <c r="HM56" s="163">
        <v>296.16602255600003</v>
      </c>
      <c r="HN56" s="163">
        <v>300.52011501700002</v>
      </c>
      <c r="HO56" s="163">
        <v>294.848576428</v>
      </c>
      <c r="HP56" s="163">
        <v>298.26176945399999</v>
      </c>
      <c r="HQ56" s="163">
        <v>301.71719897000003</v>
      </c>
      <c r="HR56" s="163">
        <v>302.792174381</v>
      </c>
      <c r="HS56" s="163">
        <v>299.64305744300003</v>
      </c>
      <c r="HT56" s="163">
        <v>310.73532037400003</v>
      </c>
      <c r="HU56" s="163">
        <v>310.72400394800002</v>
      </c>
      <c r="HV56" s="163">
        <v>312.32300265599997</v>
      </c>
      <c r="HW56" s="163">
        <v>331.42198351800005</v>
      </c>
      <c r="HX56" s="163">
        <v>334.05569344399998</v>
      </c>
      <c r="HY56" s="163">
        <v>335.54895570399998</v>
      </c>
      <c r="HZ56" s="163">
        <v>340.56868284500001</v>
      </c>
      <c r="IA56" s="163">
        <v>341.02945903299997</v>
      </c>
      <c r="IB56" s="163">
        <v>344.66857101300002</v>
      </c>
      <c r="IC56" s="163">
        <v>359.303275085</v>
      </c>
      <c r="ID56" s="163">
        <v>346.64644049999998</v>
      </c>
      <c r="IE56" s="163">
        <v>348.20600613600004</v>
      </c>
      <c r="IF56" s="163">
        <v>351.10722996100003</v>
      </c>
      <c r="IG56" s="163">
        <v>357.69012692800004</v>
      </c>
      <c r="IH56" s="163">
        <v>361.184453249</v>
      </c>
      <c r="II56" s="163">
        <v>392.58435272100002</v>
      </c>
      <c r="IJ56" s="163">
        <v>393.12575886500002</v>
      </c>
      <c r="IK56" s="163">
        <v>399.79406151699999</v>
      </c>
      <c r="IL56" s="163">
        <v>394.38746515400004</v>
      </c>
      <c r="IM56" s="163">
        <v>391.48082533199999</v>
      </c>
      <c r="IN56" s="163">
        <v>399.55089403199997</v>
      </c>
      <c r="IO56" s="163">
        <v>403.20626392700001</v>
      </c>
      <c r="IP56" s="163">
        <v>403.60310564700001</v>
      </c>
      <c r="IQ56" s="163">
        <v>406.50256355199997</v>
      </c>
      <c r="IR56" s="163">
        <v>405.29356861299999</v>
      </c>
      <c r="IS56" s="163">
        <v>410.327731449</v>
      </c>
      <c r="IT56" s="158">
        <v>401.50162616199998</v>
      </c>
      <c r="IU56" s="158">
        <v>449.94974522799998</v>
      </c>
      <c r="IV56" s="158">
        <v>438.43787432799996</v>
      </c>
      <c r="IW56" s="158">
        <v>447.49202055200004</v>
      </c>
      <c r="IX56" s="158">
        <v>431.94042629299997</v>
      </c>
      <c r="IY56" s="158">
        <v>426.96554845999998</v>
      </c>
      <c r="IZ56" s="158">
        <v>445.96629593199998</v>
      </c>
      <c r="JA56" s="158">
        <v>449.09443202099993</v>
      </c>
      <c r="JB56" s="158">
        <v>451.13063009699999</v>
      </c>
      <c r="JC56" s="158">
        <v>456.52747720900004</v>
      </c>
      <c r="JD56" s="158">
        <v>458.93183774900001</v>
      </c>
      <c r="JE56" s="158">
        <v>460.77501866100005</v>
      </c>
      <c r="JF56" s="158">
        <v>451.85031147100005</v>
      </c>
      <c r="JG56" s="158"/>
      <c r="JH56" s="158"/>
      <c r="JI56" s="158"/>
      <c r="JJ56" s="158"/>
      <c r="JK56" s="158"/>
      <c r="JL56" s="158"/>
      <c r="JM56" s="158"/>
      <c r="JN56" s="158"/>
      <c r="JO56" s="158"/>
      <c r="JP56" s="158"/>
      <c r="JQ56" s="158"/>
    </row>
    <row r="57" spans="1:277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8">
        <v>214.613616073</v>
      </c>
      <c r="GY57" s="158">
        <v>145.20234210999999</v>
      </c>
      <c r="GZ57" s="158">
        <v>199.14616286099999</v>
      </c>
      <c r="HA57" s="158">
        <v>911.55902036499992</v>
      </c>
      <c r="HB57" s="158">
        <v>372.93146080300005</v>
      </c>
      <c r="HC57" s="158">
        <v>468.82750163700001</v>
      </c>
      <c r="HD57" s="158">
        <v>243.53976627599997</v>
      </c>
      <c r="HE57" s="158">
        <v>661.94324133999999</v>
      </c>
      <c r="HF57" s="158">
        <v>724.19606864399998</v>
      </c>
      <c r="HG57" s="158">
        <v>206.66281221100002</v>
      </c>
      <c r="HH57" s="158">
        <v>228.83386247200002</v>
      </c>
      <c r="HI57" s="158">
        <v>993.76753768499998</v>
      </c>
      <c r="HJ57" s="163">
        <v>195.75128152600001</v>
      </c>
      <c r="HK57" s="163">
        <v>160.87615720700001</v>
      </c>
      <c r="HL57" s="163">
        <v>208.80188889299998</v>
      </c>
      <c r="HM57" s="163">
        <v>160.52663006899999</v>
      </c>
      <c r="HN57" s="163">
        <v>223.67378062899999</v>
      </c>
      <c r="HO57" s="163">
        <v>170.619080368</v>
      </c>
      <c r="HP57" s="163">
        <v>231.51635789699998</v>
      </c>
      <c r="HQ57" s="163">
        <v>157.328460888</v>
      </c>
      <c r="HR57" s="163">
        <v>222.46480175899998</v>
      </c>
      <c r="HS57" s="163">
        <v>148.82781401499997</v>
      </c>
      <c r="HT57" s="163">
        <v>180.45374373600001</v>
      </c>
      <c r="HU57" s="163">
        <v>546.541921366</v>
      </c>
      <c r="HV57" s="163">
        <v>222.61625670500001</v>
      </c>
      <c r="HW57" s="163">
        <v>163.65733162399999</v>
      </c>
      <c r="HX57" s="163">
        <v>234.34988693299999</v>
      </c>
      <c r="HY57" s="163">
        <v>167.02365900799998</v>
      </c>
      <c r="HZ57" s="163">
        <v>199.73179212400001</v>
      </c>
      <c r="IA57" s="163">
        <v>210.92575491099998</v>
      </c>
      <c r="IB57" s="163">
        <v>240.87436968599999</v>
      </c>
      <c r="IC57" s="163">
        <v>180.22229683</v>
      </c>
      <c r="ID57" s="163">
        <v>239.91005514900002</v>
      </c>
      <c r="IE57" s="163">
        <v>180.33913218799998</v>
      </c>
      <c r="IF57" s="163">
        <v>311.726232616</v>
      </c>
      <c r="IG57" s="163">
        <v>495.84512603299999</v>
      </c>
      <c r="IH57" s="163">
        <v>217.69475839900002</v>
      </c>
      <c r="II57" s="163">
        <v>280.33010949100003</v>
      </c>
      <c r="IJ57" s="163">
        <v>198.994553086</v>
      </c>
      <c r="IK57" s="163">
        <v>286.04875783299997</v>
      </c>
      <c r="IL57" s="163">
        <v>209.276399849</v>
      </c>
      <c r="IM57" s="163">
        <v>273.47520688599997</v>
      </c>
      <c r="IN57" s="163">
        <v>215.64821542999999</v>
      </c>
      <c r="IO57" s="163">
        <v>302.51916913700001</v>
      </c>
      <c r="IP57" s="163">
        <v>223.00429313200002</v>
      </c>
      <c r="IQ57" s="163">
        <v>297.33299452199998</v>
      </c>
      <c r="IR57" s="163">
        <v>259.51501582000003</v>
      </c>
      <c r="IS57" s="163">
        <v>700.44782445099997</v>
      </c>
      <c r="IT57" s="158">
        <v>260.599814525</v>
      </c>
      <c r="IU57" s="158">
        <v>269.79145231100006</v>
      </c>
      <c r="IV57" s="158">
        <v>279.85136358</v>
      </c>
      <c r="IW57" s="158">
        <v>275.81109014899999</v>
      </c>
      <c r="IX57" s="158">
        <v>281.50389901900002</v>
      </c>
      <c r="IY57" s="158">
        <v>293.55045695999996</v>
      </c>
      <c r="IZ57" s="158">
        <v>277.41823741799999</v>
      </c>
      <c r="JA57" s="158">
        <v>270.03846093800001</v>
      </c>
      <c r="JB57" s="158">
        <v>288.84409488699998</v>
      </c>
      <c r="JC57" s="158">
        <v>316.39361742</v>
      </c>
      <c r="JD57" s="158">
        <v>364.50758964200003</v>
      </c>
      <c r="JE57" s="158">
        <v>756.3602945570002</v>
      </c>
      <c r="JF57" s="158">
        <v>341.56147342100002</v>
      </c>
      <c r="JG57" s="158"/>
      <c r="JH57" s="158"/>
      <c r="JI57" s="158"/>
      <c r="JJ57" s="158"/>
      <c r="JK57" s="158"/>
      <c r="JL57" s="158"/>
      <c r="JM57" s="158"/>
      <c r="JN57" s="158"/>
      <c r="JO57" s="158"/>
      <c r="JP57" s="158"/>
      <c r="JQ57" s="158"/>
    </row>
    <row r="58" spans="1:277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8">
        <v>20.710042394000002</v>
      </c>
      <c r="GY58" s="158">
        <v>30.700831674000003</v>
      </c>
      <c r="GZ58" s="158">
        <v>30.519022615999997</v>
      </c>
      <c r="HA58" s="158">
        <v>36.606854247999998</v>
      </c>
      <c r="HB58" s="158">
        <v>18.044791296</v>
      </c>
      <c r="HC58" s="158">
        <v>23.406885655000004</v>
      </c>
      <c r="HD58" s="158">
        <v>19.715401822</v>
      </c>
      <c r="HE58" s="158">
        <v>22.483467103999999</v>
      </c>
      <c r="HF58" s="158">
        <v>19.909550554000003</v>
      </c>
      <c r="HG58" s="158">
        <v>22.125768291</v>
      </c>
      <c r="HH58" s="158">
        <v>19.854176701</v>
      </c>
      <c r="HI58" s="158">
        <v>22.159248299000019</v>
      </c>
      <c r="HJ58" s="163">
        <v>19.200947006</v>
      </c>
      <c r="HK58" s="163">
        <v>25.469903892999998</v>
      </c>
      <c r="HL58" s="163">
        <v>29.652214922999999</v>
      </c>
      <c r="HM58" s="163">
        <v>33.330827264</v>
      </c>
      <c r="HN58" s="163">
        <v>21.473564534000001</v>
      </c>
      <c r="HO58" s="163">
        <v>22.792777048000005</v>
      </c>
      <c r="HP58" s="163">
        <v>23.338408339000001</v>
      </c>
      <c r="HQ58" s="163">
        <v>22.627367229000001</v>
      </c>
      <c r="HR58" s="163">
        <v>20.635677918000003</v>
      </c>
      <c r="HS58" s="163">
        <v>20.783959348</v>
      </c>
      <c r="HT58" s="163">
        <v>24.741544028</v>
      </c>
      <c r="HU58" s="163">
        <v>26.507672998</v>
      </c>
      <c r="HV58" s="163">
        <v>23.075345109000001</v>
      </c>
      <c r="HW58" s="163">
        <v>52.057824346000004</v>
      </c>
      <c r="HX58" s="163">
        <v>100.340735377</v>
      </c>
      <c r="HY58" s="163">
        <v>44.144593012999998</v>
      </c>
      <c r="HZ58" s="163">
        <v>59.287667524000007</v>
      </c>
      <c r="IA58" s="163">
        <v>45.31047296500001</v>
      </c>
      <c r="IB58" s="163">
        <v>44.954306925000004</v>
      </c>
      <c r="IC58" s="163">
        <v>95.73094599400001</v>
      </c>
      <c r="ID58" s="163">
        <v>144.09290814099998</v>
      </c>
      <c r="IE58" s="163">
        <v>63.748982348000006</v>
      </c>
      <c r="IF58" s="163">
        <v>61.484661697999996</v>
      </c>
      <c r="IG58" s="163">
        <v>65.427416323000003</v>
      </c>
      <c r="IH58" s="163">
        <v>31.568752713000006</v>
      </c>
      <c r="II58" s="163">
        <v>66.636069675000002</v>
      </c>
      <c r="IJ58" s="163">
        <v>166.69291058000002</v>
      </c>
      <c r="IK58" s="163">
        <v>72.828349037999985</v>
      </c>
      <c r="IL58" s="163">
        <v>73.454535929999977</v>
      </c>
      <c r="IM58" s="163">
        <v>90.71380701999999</v>
      </c>
      <c r="IN58" s="163">
        <v>111.23573958499999</v>
      </c>
      <c r="IO58" s="163">
        <v>57.614481972</v>
      </c>
      <c r="IP58" s="163">
        <v>67.589297617</v>
      </c>
      <c r="IQ58" s="163">
        <v>78.929853002000002</v>
      </c>
      <c r="IR58" s="163">
        <v>27.310865065999998</v>
      </c>
      <c r="IS58" s="163">
        <v>91.884481751999999</v>
      </c>
      <c r="IT58" s="158">
        <v>19.800233174000002</v>
      </c>
      <c r="IU58" s="158">
        <v>34.668518685000002</v>
      </c>
      <c r="IV58" s="158">
        <v>38.804637597000003</v>
      </c>
      <c r="IW58" s="158">
        <v>26.790627221000001</v>
      </c>
      <c r="IX58" s="158">
        <v>26.75055622</v>
      </c>
      <c r="IY58" s="158">
        <v>24.136058603000002</v>
      </c>
      <c r="IZ58" s="158">
        <v>25.990879236000001</v>
      </c>
      <c r="JA58" s="158">
        <v>23.963221911000002</v>
      </c>
      <c r="JB58" s="158">
        <v>24.444911619000003</v>
      </c>
      <c r="JC58" s="158">
        <v>25.347589461999998</v>
      </c>
      <c r="JD58" s="158">
        <v>25.798584241000004</v>
      </c>
      <c r="JE58" s="158">
        <v>58.330313064999999</v>
      </c>
      <c r="JF58" s="158">
        <v>25.341826137999998</v>
      </c>
      <c r="JG58" s="158"/>
      <c r="JH58" s="158"/>
      <c r="JI58" s="158"/>
      <c r="JJ58" s="158"/>
      <c r="JK58" s="158"/>
      <c r="JL58" s="158"/>
      <c r="JM58" s="158"/>
      <c r="JN58" s="158"/>
      <c r="JO58" s="158"/>
      <c r="JP58" s="158"/>
      <c r="JQ58" s="158"/>
    </row>
    <row r="59" spans="1:277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8">
        <v>41.243180448000004</v>
      </c>
      <c r="GY59" s="158">
        <v>41.754725809999996</v>
      </c>
      <c r="GZ59" s="158">
        <v>235.92106307100002</v>
      </c>
      <c r="HA59" s="158">
        <v>69.079582385999998</v>
      </c>
      <c r="HB59" s="158">
        <v>37.462054514000002</v>
      </c>
      <c r="HC59" s="158">
        <v>48.365206979</v>
      </c>
      <c r="HD59" s="158">
        <v>377.46767568700005</v>
      </c>
      <c r="HE59" s="158">
        <v>82.687648748000001</v>
      </c>
      <c r="HF59" s="158">
        <v>41.719500185000001</v>
      </c>
      <c r="HG59" s="158">
        <v>74.673030795000003</v>
      </c>
      <c r="HH59" s="158">
        <v>91.573174350000002</v>
      </c>
      <c r="HI59" s="158">
        <v>195.981298466</v>
      </c>
      <c r="HJ59" s="163">
        <v>8.7232370110000002</v>
      </c>
      <c r="HK59" s="163">
        <v>36.922277418999997</v>
      </c>
      <c r="HL59" s="163">
        <v>266.32573536799998</v>
      </c>
      <c r="HM59" s="163">
        <v>112.82071161100001</v>
      </c>
      <c r="HN59" s="163">
        <v>73.184348212000003</v>
      </c>
      <c r="HO59" s="163">
        <v>54.698986129000005</v>
      </c>
      <c r="HP59" s="163">
        <v>298.66543189600003</v>
      </c>
      <c r="HQ59" s="163">
        <v>141.06646231500002</v>
      </c>
      <c r="HR59" s="163">
        <v>116.66541165300001</v>
      </c>
      <c r="HS59" s="163">
        <v>86.13614930899999</v>
      </c>
      <c r="HT59" s="163">
        <v>151.95670382499998</v>
      </c>
      <c r="HU59" s="163">
        <v>221.055129521</v>
      </c>
      <c r="HV59" s="163">
        <v>17.415824048999998</v>
      </c>
      <c r="HW59" s="163">
        <v>78.238105062000017</v>
      </c>
      <c r="HX59" s="163">
        <v>326.76362183000003</v>
      </c>
      <c r="HY59" s="163">
        <v>102.467831867</v>
      </c>
      <c r="HZ59" s="163">
        <v>98.991499309000005</v>
      </c>
      <c r="IA59" s="163">
        <v>113.05013703199999</v>
      </c>
      <c r="IB59" s="163">
        <v>358.61870580500005</v>
      </c>
      <c r="IC59" s="163">
        <v>99.222745038999989</v>
      </c>
      <c r="ID59" s="163">
        <v>87.804783721000007</v>
      </c>
      <c r="IE59" s="163">
        <v>125.66294286899999</v>
      </c>
      <c r="IF59" s="163">
        <v>157.00334591100003</v>
      </c>
      <c r="IG59" s="163">
        <v>180.805629861</v>
      </c>
      <c r="IH59" s="163">
        <v>48.702143448000001</v>
      </c>
      <c r="II59" s="163">
        <v>65.878293010000007</v>
      </c>
      <c r="IJ59" s="163">
        <v>289.038785163</v>
      </c>
      <c r="IK59" s="163">
        <v>103.99018276699999</v>
      </c>
      <c r="IL59" s="163">
        <v>148.08465399100001</v>
      </c>
      <c r="IM59" s="163">
        <v>101.05044324400001</v>
      </c>
      <c r="IN59" s="163">
        <v>292.63191656100003</v>
      </c>
      <c r="IO59" s="163">
        <v>80.197789756000006</v>
      </c>
      <c r="IP59" s="163">
        <v>105.43594014999999</v>
      </c>
      <c r="IQ59" s="163">
        <v>173.65320180700002</v>
      </c>
      <c r="IR59" s="163">
        <v>158.60008696199998</v>
      </c>
      <c r="IS59" s="163">
        <v>753.39653363100001</v>
      </c>
      <c r="IT59" s="158">
        <v>9.1606075030000014</v>
      </c>
      <c r="IU59" s="158">
        <v>120.791473983</v>
      </c>
      <c r="IV59" s="158">
        <v>160.37972028500002</v>
      </c>
      <c r="IW59" s="158">
        <v>163.72374456899999</v>
      </c>
      <c r="IX59" s="158">
        <v>270.08122899700004</v>
      </c>
      <c r="IY59" s="158">
        <v>192.33654062599999</v>
      </c>
      <c r="IZ59" s="158">
        <v>180.28372089200002</v>
      </c>
      <c r="JA59" s="158">
        <v>186.03403647300001</v>
      </c>
      <c r="JB59" s="158">
        <v>143.953139695</v>
      </c>
      <c r="JC59" s="158">
        <v>216.79086877200001</v>
      </c>
      <c r="JD59" s="158">
        <v>393.70136376300002</v>
      </c>
      <c r="JE59" s="158">
        <v>155.52126662799998</v>
      </c>
      <c r="JF59" s="158">
        <v>75.718996438000005</v>
      </c>
      <c r="JG59" s="158"/>
      <c r="JH59" s="158"/>
      <c r="JI59" s="158"/>
      <c r="JJ59" s="158"/>
      <c r="JK59" s="158"/>
      <c r="JL59" s="158"/>
      <c r="JM59" s="158"/>
      <c r="JN59" s="158"/>
      <c r="JO59" s="158"/>
      <c r="JP59" s="158"/>
      <c r="JQ59" s="158"/>
    </row>
    <row r="60" spans="1:277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1">
        <v>18.764249133</v>
      </c>
      <c r="GY60" s="161">
        <v>14.657161009999999</v>
      </c>
      <c r="GZ60" s="161">
        <v>189.01965766400002</v>
      </c>
      <c r="HA60" s="161">
        <v>19.305537243000003</v>
      </c>
      <c r="HB60" s="161">
        <v>10.407426337</v>
      </c>
      <c r="HC60" s="161">
        <v>18.845349406</v>
      </c>
      <c r="HD60" s="161">
        <v>24.548681719999998</v>
      </c>
      <c r="HE60" s="161">
        <v>52.812218790000003</v>
      </c>
      <c r="HF60" s="161">
        <v>17.866112944000001</v>
      </c>
      <c r="HG60" s="161">
        <v>40.690642056999998</v>
      </c>
      <c r="HH60" s="161">
        <v>70.581661659000005</v>
      </c>
      <c r="HI60" s="161">
        <v>108.21823471399999</v>
      </c>
      <c r="HJ60" s="166">
        <v>8.4503174180000009</v>
      </c>
      <c r="HK60" s="166">
        <v>11.023418969</v>
      </c>
      <c r="HL60" s="166">
        <v>22.997737848999996</v>
      </c>
      <c r="HM60" s="166">
        <v>71.675286880000002</v>
      </c>
      <c r="HN60" s="166">
        <v>30.894451137000001</v>
      </c>
      <c r="HO60" s="166">
        <v>23.537512322000001</v>
      </c>
      <c r="HP60" s="166">
        <v>21.108397910000001</v>
      </c>
      <c r="HQ60" s="166">
        <v>46.838838991000003</v>
      </c>
      <c r="HR60" s="166">
        <v>30.399054747999998</v>
      </c>
      <c r="HS60" s="166">
        <v>47.002787067999996</v>
      </c>
      <c r="HT60" s="166">
        <v>38.919646358999991</v>
      </c>
      <c r="HU60" s="166">
        <v>61.270292998000002</v>
      </c>
      <c r="HV60" s="166">
        <v>17.415824048999998</v>
      </c>
      <c r="HW60" s="166">
        <v>15.68162616</v>
      </c>
      <c r="HX60" s="166">
        <v>22.192588903000001</v>
      </c>
      <c r="HY60" s="166">
        <v>32.830961524999999</v>
      </c>
      <c r="HZ60" s="166">
        <v>32.891077420999999</v>
      </c>
      <c r="IA60" s="166">
        <v>49.269101163999991</v>
      </c>
      <c r="IB60" s="166">
        <v>52.443594742999984</v>
      </c>
      <c r="IC60" s="166">
        <v>42.73939640799999</v>
      </c>
      <c r="ID60" s="166">
        <v>52.187625604999994</v>
      </c>
      <c r="IE60" s="166">
        <v>52.990386037999997</v>
      </c>
      <c r="IF60" s="166">
        <v>48.068290874000006</v>
      </c>
      <c r="IG60" s="166">
        <v>61.459369212000006</v>
      </c>
      <c r="IH60" s="166">
        <v>17.960889546000001</v>
      </c>
      <c r="II60" s="166">
        <v>14.814047390000001</v>
      </c>
      <c r="IJ60" s="166">
        <v>46.996443696</v>
      </c>
      <c r="IK60" s="166">
        <v>65.431476545999999</v>
      </c>
      <c r="IL60" s="166">
        <v>62.052607149000004</v>
      </c>
      <c r="IM60" s="166">
        <v>35.981243816000003</v>
      </c>
      <c r="IN60" s="166">
        <v>74.192838196999986</v>
      </c>
      <c r="IO60" s="166">
        <v>32.002067650000008</v>
      </c>
      <c r="IP60" s="166">
        <v>22.047084529999999</v>
      </c>
      <c r="IQ60" s="166">
        <v>48.677039709999995</v>
      </c>
      <c r="IR60" s="166">
        <v>49.540476529999999</v>
      </c>
      <c r="IS60" s="166">
        <v>349.77085186099998</v>
      </c>
      <c r="IT60" s="161">
        <v>8.6700339570000011</v>
      </c>
      <c r="IU60" s="161">
        <v>25.587230349999999</v>
      </c>
      <c r="IV60" s="161">
        <v>69.157256285000017</v>
      </c>
      <c r="IW60" s="161">
        <v>55.896597330999988</v>
      </c>
      <c r="IX60" s="161">
        <v>129.05403566500001</v>
      </c>
      <c r="IY60" s="161">
        <v>69.665342180999986</v>
      </c>
      <c r="IZ60" s="161">
        <v>117.82658553100001</v>
      </c>
      <c r="JA60" s="161">
        <v>110.63926989300001</v>
      </c>
      <c r="JB60" s="161">
        <v>42.102533298000012</v>
      </c>
      <c r="JC60" s="161">
        <v>78.474091732000005</v>
      </c>
      <c r="JD60" s="161">
        <v>67.929751530000004</v>
      </c>
      <c r="JE60" s="161">
        <v>73.199971740999999</v>
      </c>
      <c r="JF60" s="161">
        <v>40.171860508000002</v>
      </c>
      <c r="JG60" s="161"/>
      <c r="JH60" s="161"/>
      <c r="JI60" s="161"/>
      <c r="JJ60" s="161"/>
      <c r="JK60" s="161"/>
      <c r="JL60" s="161"/>
      <c r="JM60" s="161"/>
      <c r="JN60" s="161"/>
      <c r="JO60" s="161"/>
      <c r="JP60" s="161"/>
      <c r="JQ60" s="161"/>
    </row>
    <row r="61" spans="1:277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8">
        <v>5</v>
      </c>
      <c r="GY61" s="158">
        <v>2.4363447000000003</v>
      </c>
      <c r="GZ61" s="158">
        <v>167</v>
      </c>
      <c r="HA61" s="158">
        <v>6.2526553000000007</v>
      </c>
      <c r="HB61" s="158">
        <v>3</v>
      </c>
      <c r="HC61" s="158">
        <v>3.3450000000000002</v>
      </c>
      <c r="HD61" s="158">
        <v>3.0049999999999999</v>
      </c>
      <c r="HE61" s="158">
        <v>22.293528770000002</v>
      </c>
      <c r="HF61" s="158">
        <v>3</v>
      </c>
      <c r="HG61" s="158">
        <v>2.9101815000000002</v>
      </c>
      <c r="HH61" s="158">
        <v>32.111750000000001</v>
      </c>
      <c r="HI61" s="158">
        <v>11.4790145</v>
      </c>
      <c r="HJ61" s="163">
        <v>4</v>
      </c>
      <c r="HK61" s="163">
        <v>4.2638749999999996</v>
      </c>
      <c r="HL61" s="163">
        <v>3.1</v>
      </c>
      <c r="HM61" s="163">
        <v>45.256456806000003</v>
      </c>
      <c r="HN61" s="163">
        <v>6.4</v>
      </c>
      <c r="HO61" s="163">
        <v>5.5</v>
      </c>
      <c r="HP61" s="163">
        <v>2</v>
      </c>
      <c r="HQ61" s="163">
        <v>6</v>
      </c>
      <c r="HR61" s="163">
        <v>5.9998313200000002</v>
      </c>
      <c r="HS61" s="163">
        <v>-1.0451150000000001E-3</v>
      </c>
      <c r="HT61" s="163">
        <v>9.999915660000001</v>
      </c>
      <c r="HU61" s="163">
        <v>11.01553292</v>
      </c>
      <c r="HV61" s="163">
        <v>6.627737647</v>
      </c>
      <c r="HW61" s="163">
        <v>1.3662738990000001</v>
      </c>
      <c r="HX61" s="163">
        <v>1.5</v>
      </c>
      <c r="HY61" s="163">
        <v>12</v>
      </c>
      <c r="HZ61" s="163">
        <v>10.5124616</v>
      </c>
      <c r="IA61" s="163">
        <v>6.5184609560000002</v>
      </c>
      <c r="IB61" s="163">
        <v>7.0026400210000004</v>
      </c>
      <c r="IC61" s="163">
        <v>1.5</v>
      </c>
      <c r="ID61" s="163">
        <v>7.6248199999999997</v>
      </c>
      <c r="IE61" s="163">
        <v>6.5</v>
      </c>
      <c r="IF61" s="163">
        <v>7.5</v>
      </c>
      <c r="IG61" s="163">
        <v>18.714478293999999</v>
      </c>
      <c r="IH61" s="163">
        <v>6.627737647</v>
      </c>
      <c r="II61" s="163">
        <v>1.5</v>
      </c>
      <c r="IJ61" s="163">
        <v>9.5039999999999996</v>
      </c>
      <c r="IK61" s="163">
        <v>28.292877187999999</v>
      </c>
      <c r="IL61" s="163">
        <v>1.499930446</v>
      </c>
      <c r="IM61" s="163">
        <v>6.8419799999999995</v>
      </c>
      <c r="IN61" s="163">
        <v>16.119040000000002</v>
      </c>
      <c r="IO61" s="163">
        <v>6.4192825030000007</v>
      </c>
      <c r="IP61" s="163">
        <v>2.6</v>
      </c>
      <c r="IQ61" s="163">
        <v>7.218267784</v>
      </c>
      <c r="IR61" s="163">
        <v>2.3199999999999998</v>
      </c>
      <c r="IS61" s="163">
        <v>15.972545002</v>
      </c>
      <c r="IT61" s="158">
        <v>2.9506307270000001</v>
      </c>
      <c r="IU61" s="158">
        <v>1.731943</v>
      </c>
      <c r="IV61" s="158">
        <v>4.1247049999999996</v>
      </c>
      <c r="IW61" s="158">
        <v>16.357658205</v>
      </c>
      <c r="IX61" s="158">
        <v>20.842849130999998</v>
      </c>
      <c r="IY61" s="158">
        <v>31.968753273999997</v>
      </c>
      <c r="IZ61" s="158">
        <v>36.931859482</v>
      </c>
      <c r="JA61" s="158">
        <v>8.6597728509999996</v>
      </c>
      <c r="JB61" s="158">
        <v>2.842391852</v>
      </c>
      <c r="JC61" s="158">
        <v>39.455628385999994</v>
      </c>
      <c r="JD61" s="158">
        <v>11.301531796999999</v>
      </c>
      <c r="JE61" s="158">
        <v>6.3771793140000002</v>
      </c>
      <c r="JF61" s="158">
        <v>21.401948098000002</v>
      </c>
      <c r="JG61" s="158"/>
      <c r="JH61" s="158"/>
      <c r="JI61" s="158"/>
      <c r="JJ61" s="158"/>
      <c r="JK61" s="158"/>
      <c r="JL61" s="158"/>
      <c r="JM61" s="158"/>
      <c r="JN61" s="158"/>
      <c r="JO61" s="158"/>
      <c r="JP61" s="158"/>
      <c r="JQ61" s="158"/>
    </row>
    <row r="62" spans="1:277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8">
        <v>9.3737218999999996</v>
      </c>
      <c r="GY62" s="158">
        <v>6.0894722739999994</v>
      </c>
      <c r="GZ62" s="158">
        <v>9.487838009999999</v>
      </c>
      <c r="HA62" s="158">
        <v>7.3426401859999988</v>
      </c>
      <c r="HB62" s="158">
        <v>3.1594064259999999</v>
      </c>
      <c r="HC62" s="158">
        <v>9.1438699280000009</v>
      </c>
      <c r="HD62" s="158">
        <v>8.631641063</v>
      </c>
      <c r="HE62" s="158">
        <v>13.333719148</v>
      </c>
      <c r="HF62" s="158">
        <v>10.192797962</v>
      </c>
      <c r="HG62" s="158">
        <v>20.781027200999997</v>
      </c>
      <c r="HH62" s="158">
        <v>28.569984221000002</v>
      </c>
      <c r="HI62" s="158">
        <v>70.032026405999986</v>
      </c>
      <c r="HJ62" s="163">
        <v>0.69842334899999969</v>
      </c>
      <c r="HK62" s="163">
        <v>2.0229943599999998</v>
      </c>
      <c r="HL62" s="163">
        <v>8.1000107919999991</v>
      </c>
      <c r="HM62" s="163">
        <v>15.069289813999999</v>
      </c>
      <c r="HN62" s="163">
        <v>10.336424435000001</v>
      </c>
      <c r="HO62" s="163">
        <v>12.143719151000001</v>
      </c>
      <c r="HP62" s="163">
        <v>10.738969989999999</v>
      </c>
      <c r="HQ62" s="163">
        <v>27.511474710000002</v>
      </c>
      <c r="HR62" s="163">
        <v>16.802559879</v>
      </c>
      <c r="HS62" s="163">
        <v>28.536849829999998</v>
      </c>
      <c r="HT62" s="163">
        <v>23.204370296999997</v>
      </c>
      <c r="HU62" s="163">
        <v>36.791467458000007</v>
      </c>
      <c r="HV62" s="163">
        <v>4.0202161239999992</v>
      </c>
      <c r="HW62" s="163">
        <v>6.1566027989999998</v>
      </c>
      <c r="HX62" s="163">
        <v>12.794604133</v>
      </c>
      <c r="HY62" s="163">
        <v>9.5997889560000011</v>
      </c>
      <c r="HZ62" s="163">
        <v>11.612579852</v>
      </c>
      <c r="IA62" s="163">
        <v>27.384644579</v>
      </c>
      <c r="IB62" s="163">
        <v>25.878564189000002</v>
      </c>
      <c r="IC62" s="163">
        <v>29.054169043000002</v>
      </c>
      <c r="ID62" s="163">
        <v>30.744650118000003</v>
      </c>
      <c r="IE62" s="163">
        <v>35.589152184</v>
      </c>
      <c r="IF62" s="163">
        <v>20.903136431000004</v>
      </c>
      <c r="IG62" s="163">
        <v>28.433656696000007</v>
      </c>
      <c r="IH62" s="163">
        <v>4.6095970140000002</v>
      </c>
      <c r="II62" s="163">
        <v>4.7976671450000001</v>
      </c>
      <c r="IJ62" s="163">
        <v>12.655019925000001</v>
      </c>
      <c r="IK62" s="163">
        <v>25.299137942999998</v>
      </c>
      <c r="IL62" s="163">
        <v>29.598558240000003</v>
      </c>
      <c r="IM62" s="163">
        <v>14.267149925999998</v>
      </c>
      <c r="IN62" s="163">
        <v>32.398725514999995</v>
      </c>
      <c r="IO62" s="163">
        <v>16.398954414999999</v>
      </c>
      <c r="IP62" s="163">
        <v>8.0399105720000001</v>
      </c>
      <c r="IQ62" s="163">
        <v>20.515353934000004</v>
      </c>
      <c r="IR62" s="163">
        <v>23.750217762000002</v>
      </c>
      <c r="IS62" s="163">
        <v>26.761446427000003</v>
      </c>
      <c r="IT62" s="158">
        <v>1.3361637780000002</v>
      </c>
      <c r="IU62" s="158">
        <v>11.188073524</v>
      </c>
      <c r="IV62" s="158">
        <v>11.616618176000001</v>
      </c>
      <c r="IW62" s="158">
        <v>16.843373342</v>
      </c>
      <c r="IX62" s="158">
        <v>31.992113463999999</v>
      </c>
      <c r="IY62" s="158">
        <v>11.433426416999998</v>
      </c>
      <c r="IZ62" s="158">
        <v>29.400120528999999</v>
      </c>
      <c r="JA62" s="158">
        <v>33.653365161000004</v>
      </c>
      <c r="JB62" s="158">
        <v>20.083155403999999</v>
      </c>
      <c r="JC62" s="158">
        <v>19.449719883</v>
      </c>
      <c r="JD62" s="158">
        <v>37.768657339000001</v>
      </c>
      <c r="JE62" s="158">
        <v>24.432772022999998</v>
      </c>
      <c r="JF62" s="158">
        <v>1.2632620030000001</v>
      </c>
      <c r="JG62" s="158"/>
      <c r="JH62" s="158"/>
      <c r="JI62" s="158"/>
      <c r="JJ62" s="158"/>
      <c r="JK62" s="158"/>
      <c r="JL62" s="158"/>
      <c r="JM62" s="158"/>
      <c r="JN62" s="158"/>
      <c r="JO62" s="158"/>
      <c r="JP62" s="158"/>
      <c r="JQ62" s="158"/>
    </row>
    <row r="63" spans="1:277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8">
        <v>0</v>
      </c>
      <c r="GY63" s="158">
        <v>1.8450781360000001</v>
      </c>
      <c r="GZ63" s="158">
        <v>0</v>
      </c>
      <c r="HA63" s="158">
        <v>3.0983894810000003</v>
      </c>
      <c r="HB63" s="158">
        <v>5.5913407999999998E-2</v>
      </c>
      <c r="HC63" s="158">
        <v>1.8824019029999999</v>
      </c>
      <c r="HD63" s="158">
        <v>4.855034045</v>
      </c>
      <c r="HE63" s="158">
        <v>11.448992373000001</v>
      </c>
      <c r="HF63" s="158">
        <v>7.4534400000000001E-2</v>
      </c>
      <c r="HG63" s="158">
        <v>10.605515348999999</v>
      </c>
      <c r="HH63" s="158">
        <v>2.4441829529999994</v>
      </c>
      <c r="HI63" s="158">
        <v>11.517367579000002</v>
      </c>
      <c r="HJ63" s="163">
        <v>0</v>
      </c>
      <c r="HK63" s="163">
        <v>0.21630703000000001</v>
      </c>
      <c r="HL63" s="163">
        <v>3.2644365579999999</v>
      </c>
      <c r="HM63" s="163">
        <v>1.0902978999999988E-2</v>
      </c>
      <c r="HN63" s="163">
        <v>2.3515376800000012</v>
      </c>
      <c r="HO63" s="163">
        <v>0.28710568199999992</v>
      </c>
      <c r="HP63" s="163">
        <v>0.21158413400000017</v>
      </c>
      <c r="HQ63" s="163">
        <v>6.0131807450000005</v>
      </c>
      <c r="HR63" s="163">
        <v>7.4522594000000025E-2</v>
      </c>
      <c r="HS63" s="163">
        <v>12.816336096999999</v>
      </c>
      <c r="HT63" s="163">
        <v>0.47895432200000049</v>
      </c>
      <c r="HU63" s="163">
        <v>3.3292275900000003</v>
      </c>
      <c r="HV63" s="163">
        <v>0.21557721599999999</v>
      </c>
      <c r="HW63" s="163">
        <v>3.9306751580000001</v>
      </c>
      <c r="HX63" s="163">
        <v>2.0990644699999992</v>
      </c>
      <c r="HY63" s="163">
        <v>3.9295738720000002</v>
      </c>
      <c r="HZ63" s="163">
        <v>0.34395837600000051</v>
      </c>
      <c r="IA63" s="163">
        <v>0</v>
      </c>
      <c r="IB63" s="163">
        <v>0.16561581300000033</v>
      </c>
      <c r="IC63" s="163">
        <v>5.4251490999999985E-2</v>
      </c>
      <c r="ID63" s="163">
        <v>6.1869188470000003</v>
      </c>
      <c r="IE63" s="163">
        <v>4.1240110879999996</v>
      </c>
      <c r="IF63" s="163">
        <v>2.2832281679999995</v>
      </c>
      <c r="IG63" s="163">
        <v>0.60891933200000126</v>
      </c>
      <c r="IH63" s="163">
        <v>2.010738221</v>
      </c>
      <c r="II63" s="163">
        <v>0.88449999999999995</v>
      </c>
      <c r="IJ63" s="163">
        <v>0.62982123499999998</v>
      </c>
      <c r="IK63" s="163">
        <v>1.4964637730000003</v>
      </c>
      <c r="IL63" s="163">
        <v>6.9897078429999997</v>
      </c>
      <c r="IM63" s="163">
        <v>3.5798026539999999</v>
      </c>
      <c r="IN63" s="163">
        <v>1.8829649800000006</v>
      </c>
      <c r="IO63" s="163">
        <v>0.32346610499999995</v>
      </c>
      <c r="IP63" s="163">
        <v>0.58358900399999991</v>
      </c>
      <c r="IQ63" s="163">
        <v>6.7106545000000004E-2</v>
      </c>
      <c r="IR63" s="163">
        <v>3.3665896000000431E-2</v>
      </c>
      <c r="IS63" s="163">
        <v>3.6944807099999997</v>
      </c>
      <c r="IT63" s="158">
        <v>0.10048207100000001</v>
      </c>
      <c r="IU63" s="158">
        <v>3.3000000000000003E-5</v>
      </c>
      <c r="IV63" s="158">
        <v>1.8778349999999997</v>
      </c>
      <c r="IW63" s="158">
        <v>9.8186403000000005E-2</v>
      </c>
      <c r="IX63" s="158">
        <v>2.8170425000000012</v>
      </c>
      <c r="IY63" s="158">
        <v>0.05</v>
      </c>
      <c r="IZ63" s="158">
        <v>3.0372508649999999</v>
      </c>
      <c r="JA63" s="158">
        <v>0.42238947999999998</v>
      </c>
      <c r="JB63" s="158">
        <v>1.912616622</v>
      </c>
      <c r="JC63" s="158">
        <v>0.12609000000000015</v>
      </c>
      <c r="JD63" s="158">
        <v>2.847007724</v>
      </c>
      <c r="JE63" s="158">
        <v>7.2365264830000013</v>
      </c>
      <c r="JF63" s="158">
        <v>0</v>
      </c>
      <c r="JG63" s="158"/>
      <c r="JH63" s="158"/>
      <c r="JI63" s="158"/>
      <c r="JJ63" s="158"/>
      <c r="JK63" s="158"/>
      <c r="JL63" s="158"/>
      <c r="JM63" s="158"/>
      <c r="JN63" s="158"/>
      <c r="JO63" s="158"/>
      <c r="JP63" s="158"/>
      <c r="JQ63" s="158"/>
    </row>
    <row r="64" spans="1:277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8">
        <v>1.2874739369999999</v>
      </c>
      <c r="GY64" s="158">
        <v>1.7540126039999999</v>
      </c>
      <c r="GZ64" s="158">
        <v>9.8645663579999994</v>
      </c>
      <c r="HA64" s="158">
        <v>0.58592898000000004</v>
      </c>
      <c r="HB64" s="158">
        <v>1.791183207</v>
      </c>
      <c r="HC64" s="158">
        <v>1.6021542790000001</v>
      </c>
      <c r="HD64" s="158">
        <v>5.5557533160000006</v>
      </c>
      <c r="HE64" s="158">
        <v>3.3087252029999998</v>
      </c>
      <c r="HF64" s="158">
        <v>1.8815272860000001</v>
      </c>
      <c r="HG64" s="158">
        <v>4.1266647110000001</v>
      </c>
      <c r="HH64" s="158">
        <v>4.9861511890000001</v>
      </c>
      <c r="HI64" s="158">
        <v>13.274086691999999</v>
      </c>
      <c r="HJ64" s="163">
        <v>0.37367410600000001</v>
      </c>
      <c r="HK64" s="163">
        <v>1.8463226159999999</v>
      </c>
      <c r="HL64" s="163">
        <v>5.6023705360000005</v>
      </c>
      <c r="HM64" s="163">
        <v>8.6162173179999986</v>
      </c>
      <c r="HN64" s="163">
        <v>9.194069059000002</v>
      </c>
      <c r="HO64" s="163">
        <v>3.1042675260000001</v>
      </c>
      <c r="HP64" s="163">
        <v>5.7104238230000002</v>
      </c>
      <c r="HQ64" s="163">
        <v>4.8617635730000002</v>
      </c>
      <c r="HR64" s="163">
        <v>5.0369199920000005</v>
      </c>
      <c r="HS64" s="163">
        <v>3.2132262929999995</v>
      </c>
      <c r="HT64" s="163">
        <v>3.0366461169999996</v>
      </c>
      <c r="HU64" s="163">
        <v>8.2351588299999996</v>
      </c>
      <c r="HV64" s="163">
        <v>2.8549330989999997</v>
      </c>
      <c r="HW64" s="163">
        <v>1.3138143410000001</v>
      </c>
      <c r="HX64" s="163">
        <v>2.7481603369999994</v>
      </c>
      <c r="HY64" s="163">
        <v>4.7393387339999995</v>
      </c>
      <c r="HZ64" s="163">
        <v>7.6528176300000004</v>
      </c>
      <c r="IA64" s="163">
        <v>12.800235666000001</v>
      </c>
      <c r="IB64" s="163">
        <v>16.686014757000002</v>
      </c>
      <c r="IC64" s="163">
        <v>9.6552159109999991</v>
      </c>
      <c r="ID64" s="163">
        <v>5.0854766770000008</v>
      </c>
      <c r="IE64" s="163">
        <v>4.3414628030000006</v>
      </c>
      <c r="IF64" s="163">
        <v>15.171207175999999</v>
      </c>
      <c r="IG64" s="163">
        <v>10.802908691999999</v>
      </c>
      <c r="IH64" s="163">
        <v>0.325883331</v>
      </c>
      <c r="II64" s="163">
        <v>4.5575469119999994</v>
      </c>
      <c r="IJ64" s="163">
        <v>21.108269202999999</v>
      </c>
      <c r="IK64" s="163">
        <v>7.6636643089999996</v>
      </c>
      <c r="IL64" s="163">
        <v>21.177577286999998</v>
      </c>
      <c r="IM64" s="163">
        <v>8.652977903</v>
      </c>
      <c r="IN64" s="163">
        <v>21.201774368999999</v>
      </c>
      <c r="IO64" s="163">
        <v>6.2706182540000004</v>
      </c>
      <c r="IP64" s="163">
        <v>8.152824991000001</v>
      </c>
      <c r="IQ64" s="163">
        <v>18.585551484</v>
      </c>
      <c r="IR64" s="163">
        <v>21.254873773</v>
      </c>
      <c r="IS64" s="163">
        <v>301.42997352399999</v>
      </c>
      <c r="IT64" s="158">
        <v>0.45256469399999999</v>
      </c>
      <c r="IU64" s="158">
        <v>10.021988139000001</v>
      </c>
      <c r="IV64" s="158">
        <v>48.301905422000004</v>
      </c>
      <c r="IW64" s="158">
        <v>19.356186792999996</v>
      </c>
      <c r="IX64" s="158">
        <v>70.02083778299999</v>
      </c>
      <c r="IY64" s="158">
        <v>23.189010666999998</v>
      </c>
      <c r="IZ64" s="158">
        <v>45.361161967999998</v>
      </c>
      <c r="JA64" s="158">
        <v>63.852549713999998</v>
      </c>
      <c r="JB64" s="158">
        <v>14.708176733</v>
      </c>
      <c r="JC64" s="158">
        <v>16.926460775999999</v>
      </c>
      <c r="JD64" s="158">
        <v>13.491361981000001</v>
      </c>
      <c r="JE64" s="158">
        <v>33.803347690000003</v>
      </c>
      <c r="JF64" s="158">
        <v>13.431571811</v>
      </c>
      <c r="JG64" s="158"/>
      <c r="JH64" s="158"/>
      <c r="JI64" s="158"/>
      <c r="JJ64" s="158"/>
      <c r="JK64" s="158"/>
      <c r="JL64" s="158"/>
      <c r="JM64" s="158"/>
      <c r="JN64" s="158"/>
      <c r="JO64" s="158"/>
      <c r="JP64" s="158"/>
      <c r="JQ64" s="158"/>
    </row>
    <row r="65" spans="1:277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8">
        <v>3.1030532960000001</v>
      </c>
      <c r="GY65" s="158">
        <v>2.5322532959999999</v>
      </c>
      <c r="GZ65" s="158">
        <v>2.6672532959999997</v>
      </c>
      <c r="HA65" s="158">
        <v>2.0259232959999998</v>
      </c>
      <c r="HB65" s="158">
        <v>2.4009232959999998</v>
      </c>
      <c r="HC65" s="158">
        <v>2.8719232959999998</v>
      </c>
      <c r="HD65" s="158">
        <v>2.5012532959999998</v>
      </c>
      <c r="HE65" s="158">
        <v>2.4272532959999999</v>
      </c>
      <c r="HF65" s="158">
        <v>2.717253296</v>
      </c>
      <c r="HG65" s="158">
        <v>2.2672532959999998</v>
      </c>
      <c r="HH65" s="158">
        <v>2.4695932960000002</v>
      </c>
      <c r="HI65" s="158">
        <v>1.9157395369999999</v>
      </c>
      <c r="HJ65" s="163">
        <v>3.3782199629999998</v>
      </c>
      <c r="HK65" s="163">
        <v>2.6739199629999999</v>
      </c>
      <c r="HL65" s="163">
        <v>2.930919963</v>
      </c>
      <c r="HM65" s="163">
        <v>2.7224199629999997</v>
      </c>
      <c r="HN65" s="163">
        <v>2.6124199629999998</v>
      </c>
      <c r="HO65" s="163">
        <v>2.5024199629999999</v>
      </c>
      <c r="HP65" s="163">
        <v>2.4474199629999998</v>
      </c>
      <c r="HQ65" s="163">
        <v>2.4524199629999996</v>
      </c>
      <c r="HR65" s="163">
        <v>2.4852209630000002</v>
      </c>
      <c r="HS65" s="163">
        <v>2.437419963</v>
      </c>
      <c r="HT65" s="163">
        <v>2.199759963</v>
      </c>
      <c r="HU65" s="163">
        <v>1.8989061999999999</v>
      </c>
      <c r="HV65" s="163">
        <v>3.6973599629999998</v>
      </c>
      <c r="HW65" s="163">
        <v>2.9142599630000001</v>
      </c>
      <c r="HX65" s="163">
        <v>3.050759963</v>
      </c>
      <c r="HY65" s="163">
        <v>2.5622599629999998</v>
      </c>
      <c r="HZ65" s="163">
        <v>2.7692599630000001</v>
      </c>
      <c r="IA65" s="163">
        <v>2.5657599630000001</v>
      </c>
      <c r="IB65" s="163">
        <v>2.7107599630000001</v>
      </c>
      <c r="IC65" s="163">
        <v>2.4757599629999998</v>
      </c>
      <c r="ID65" s="163">
        <v>2.5457599630000001</v>
      </c>
      <c r="IE65" s="163">
        <v>2.4357599629999998</v>
      </c>
      <c r="IF65" s="163">
        <v>2.2107190989999999</v>
      </c>
      <c r="IG65" s="163">
        <v>2.8994061980000003</v>
      </c>
      <c r="IH65" s="163">
        <v>4.386933333</v>
      </c>
      <c r="II65" s="163">
        <v>3.0743333330000002</v>
      </c>
      <c r="IJ65" s="163">
        <v>3.0993333330000001</v>
      </c>
      <c r="IK65" s="163">
        <v>2.6793333330000002</v>
      </c>
      <c r="IL65" s="163">
        <v>2.7868333330000001</v>
      </c>
      <c r="IM65" s="163">
        <v>2.6393333330000002</v>
      </c>
      <c r="IN65" s="163">
        <v>2.5903333330000002</v>
      </c>
      <c r="IO65" s="163">
        <v>2.5897463730000001</v>
      </c>
      <c r="IP65" s="163">
        <v>2.6707599630000001</v>
      </c>
      <c r="IQ65" s="163">
        <v>2.2907599630000002</v>
      </c>
      <c r="IR65" s="163">
        <v>2.1817190989999999</v>
      </c>
      <c r="IS65" s="163">
        <v>1.912406198</v>
      </c>
      <c r="IT65" s="158">
        <v>3.8301926870000003</v>
      </c>
      <c r="IU65" s="158">
        <v>2.6451926870000002</v>
      </c>
      <c r="IV65" s="158">
        <v>3.2361926870000004</v>
      </c>
      <c r="IW65" s="158">
        <v>3.2411925880000001</v>
      </c>
      <c r="IX65" s="158">
        <v>3.3811927869999998</v>
      </c>
      <c r="IY65" s="158">
        <v>3.024151823</v>
      </c>
      <c r="IZ65" s="158">
        <v>3.0961926870000003</v>
      </c>
      <c r="JA65" s="158">
        <v>4.0511926870000003</v>
      </c>
      <c r="JB65" s="158">
        <v>2.5561926870000002</v>
      </c>
      <c r="JC65" s="158">
        <v>2.5161926870000002</v>
      </c>
      <c r="JD65" s="158">
        <v>2.5211926889999998</v>
      </c>
      <c r="JE65" s="158">
        <v>1.3501462309999999</v>
      </c>
      <c r="JF65" s="158">
        <v>4.075078596</v>
      </c>
      <c r="JG65" s="158"/>
      <c r="JH65" s="158"/>
      <c r="JI65" s="158"/>
      <c r="JJ65" s="158"/>
      <c r="JK65" s="158"/>
      <c r="JL65" s="158"/>
      <c r="JM65" s="158"/>
      <c r="JN65" s="158"/>
      <c r="JO65" s="158"/>
      <c r="JP65" s="158"/>
      <c r="JQ65" s="158"/>
    </row>
    <row r="66" spans="1:277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8">
        <v>22.478931315000001</v>
      </c>
      <c r="GY66" s="158">
        <v>27.097564800000001</v>
      </c>
      <c r="GZ66" s="158">
        <v>46.901405406999999</v>
      </c>
      <c r="HA66" s="158">
        <v>49.774045143000002</v>
      </c>
      <c r="HB66" s="158">
        <v>27.054628176999998</v>
      </c>
      <c r="HC66" s="158">
        <v>29.519857572999999</v>
      </c>
      <c r="HD66" s="158">
        <v>352.91899396700006</v>
      </c>
      <c r="HE66" s="158">
        <v>29.875429958000002</v>
      </c>
      <c r="HF66" s="158">
        <v>23.853387241</v>
      </c>
      <c r="HG66" s="158">
        <v>33.982388738000004</v>
      </c>
      <c r="HH66" s="158">
        <v>20.991512690999997</v>
      </c>
      <c r="HI66" s="158">
        <v>87.763063751999994</v>
      </c>
      <c r="HJ66" s="163">
        <v>0.27291959300000002</v>
      </c>
      <c r="HK66" s="163">
        <v>25.898858449999999</v>
      </c>
      <c r="HL66" s="163">
        <v>243.32799751900001</v>
      </c>
      <c r="HM66" s="163">
        <v>41.145424731000006</v>
      </c>
      <c r="HN66" s="163">
        <v>42.289897074999999</v>
      </c>
      <c r="HO66" s="163">
        <v>31.161473807000004</v>
      </c>
      <c r="HP66" s="163">
        <v>277.55703398600002</v>
      </c>
      <c r="HQ66" s="163">
        <v>94.227623324000021</v>
      </c>
      <c r="HR66" s="163">
        <v>86.266356905000009</v>
      </c>
      <c r="HS66" s="163">
        <v>39.133362240999993</v>
      </c>
      <c r="HT66" s="163">
        <v>113.03705746599999</v>
      </c>
      <c r="HU66" s="163">
        <v>159.784836523</v>
      </c>
      <c r="HV66" s="163">
        <v>0</v>
      </c>
      <c r="HW66" s="163">
        <v>62.556478902000009</v>
      </c>
      <c r="HX66" s="163">
        <v>304.57103292700003</v>
      </c>
      <c r="HY66" s="163">
        <v>69.636870342000009</v>
      </c>
      <c r="HZ66" s="163">
        <v>66.100421888</v>
      </c>
      <c r="IA66" s="163">
        <v>63.781035868000004</v>
      </c>
      <c r="IB66" s="163">
        <v>306.17511106200004</v>
      </c>
      <c r="IC66" s="163">
        <v>56.483348630999998</v>
      </c>
      <c r="ID66" s="163">
        <v>35.617158116000006</v>
      </c>
      <c r="IE66" s="163">
        <v>72.672556830999994</v>
      </c>
      <c r="IF66" s="163">
        <v>108.93505503700001</v>
      </c>
      <c r="IG66" s="163">
        <v>119.34626064899999</v>
      </c>
      <c r="IH66" s="163">
        <v>30.741253902</v>
      </c>
      <c r="II66" s="163">
        <v>51.064245620000001</v>
      </c>
      <c r="IJ66" s="163">
        <v>242.042341467</v>
      </c>
      <c r="IK66" s="163">
        <v>38.558706221000001</v>
      </c>
      <c r="IL66" s="163">
        <v>86.032046842</v>
      </c>
      <c r="IM66" s="163">
        <v>65.069199428000005</v>
      </c>
      <c r="IN66" s="163">
        <v>218.43907836400001</v>
      </c>
      <c r="IO66" s="163">
        <v>48.195722105999998</v>
      </c>
      <c r="IP66" s="163">
        <v>83.388855620000001</v>
      </c>
      <c r="IQ66" s="163">
        <v>124.97616209700001</v>
      </c>
      <c r="IR66" s="163">
        <v>109.05961043199999</v>
      </c>
      <c r="IS66" s="163">
        <v>403.62568177000003</v>
      </c>
      <c r="IT66" s="158">
        <v>0.49057354600000008</v>
      </c>
      <c r="IU66" s="158">
        <v>95.204243633000004</v>
      </c>
      <c r="IV66" s="158">
        <v>91.222464000000002</v>
      </c>
      <c r="IW66" s="158">
        <v>107.82714723800001</v>
      </c>
      <c r="IX66" s="158">
        <v>141.027193332</v>
      </c>
      <c r="IY66" s="158">
        <v>122.67119844499999</v>
      </c>
      <c r="IZ66" s="158">
        <v>62.457135361000006</v>
      </c>
      <c r="JA66" s="158">
        <v>75.394766579999995</v>
      </c>
      <c r="JB66" s="158">
        <v>101.85060639699999</v>
      </c>
      <c r="JC66" s="158">
        <v>138.31677704000001</v>
      </c>
      <c r="JD66" s="158">
        <v>325.77161223299998</v>
      </c>
      <c r="JE66" s="158">
        <v>82.321294886999993</v>
      </c>
      <c r="JF66" s="158">
        <v>35.547135930000003</v>
      </c>
      <c r="JG66" s="158"/>
      <c r="JH66" s="158"/>
      <c r="JI66" s="158"/>
      <c r="JJ66" s="158"/>
      <c r="JK66" s="158"/>
      <c r="JL66" s="158"/>
      <c r="JM66" s="158"/>
      <c r="JN66" s="158"/>
      <c r="JO66" s="158"/>
      <c r="JP66" s="158"/>
      <c r="JQ66" s="158"/>
    </row>
    <row r="67" spans="1:277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8">
        <v>22.478931315000001</v>
      </c>
      <c r="GY67" s="158">
        <v>27.097564800000001</v>
      </c>
      <c r="GZ67" s="158">
        <v>46.901405406999999</v>
      </c>
      <c r="HA67" s="158">
        <v>49.774045143000002</v>
      </c>
      <c r="HB67" s="158">
        <v>27.054628176999998</v>
      </c>
      <c r="HC67" s="158">
        <v>29.519857572999999</v>
      </c>
      <c r="HD67" s="158">
        <v>27.486033716000005</v>
      </c>
      <c r="HE67" s="158">
        <v>29.875429959000002</v>
      </c>
      <c r="HF67" s="158">
        <v>23.853387241</v>
      </c>
      <c r="HG67" s="158">
        <v>33.982388738000004</v>
      </c>
      <c r="HH67" s="158">
        <v>20.991512690999997</v>
      </c>
      <c r="HI67" s="158">
        <v>28.966010846999996</v>
      </c>
      <c r="HJ67" s="163">
        <v>0.27291959300000002</v>
      </c>
      <c r="HK67" s="163">
        <v>25.898858449999999</v>
      </c>
      <c r="HL67" s="163">
        <v>13.327997526999999</v>
      </c>
      <c r="HM67" s="163">
        <v>41.145424731000006</v>
      </c>
      <c r="HN67" s="163">
        <v>42.289897074999999</v>
      </c>
      <c r="HO67" s="163">
        <v>31.161473807000004</v>
      </c>
      <c r="HP67" s="163">
        <v>53.216877894999996</v>
      </c>
      <c r="HQ67" s="163">
        <v>94.227623324000021</v>
      </c>
      <c r="HR67" s="163">
        <v>59.688302193000006</v>
      </c>
      <c r="HS67" s="163">
        <v>39.133362240999993</v>
      </c>
      <c r="HT67" s="163">
        <v>113.03705746599999</v>
      </c>
      <c r="HU67" s="163">
        <v>159.784836523</v>
      </c>
      <c r="HV67" s="163">
        <v>0</v>
      </c>
      <c r="HW67" s="163">
        <v>62.556478902000009</v>
      </c>
      <c r="HX67" s="163">
        <v>64.483648744999996</v>
      </c>
      <c r="HY67" s="163">
        <v>69.636870342000009</v>
      </c>
      <c r="HZ67" s="163">
        <v>66.100421888</v>
      </c>
      <c r="IA67" s="163">
        <v>63.781035868000004</v>
      </c>
      <c r="IB67" s="163">
        <v>66.08772685000001</v>
      </c>
      <c r="IC67" s="163">
        <v>56.483348630999998</v>
      </c>
      <c r="ID67" s="163">
        <v>35.617158116000006</v>
      </c>
      <c r="IE67" s="163">
        <v>72.672556830999994</v>
      </c>
      <c r="IF67" s="163">
        <v>108.93505503700001</v>
      </c>
      <c r="IG67" s="163">
        <v>104.84626066199999</v>
      </c>
      <c r="IH67" s="163">
        <v>30.741253902</v>
      </c>
      <c r="II67" s="163">
        <v>51.064245620000001</v>
      </c>
      <c r="IJ67" s="163">
        <v>64.504475353999993</v>
      </c>
      <c r="IK67" s="163">
        <v>38.558706221000001</v>
      </c>
      <c r="IL67" s="163">
        <v>86.032046842</v>
      </c>
      <c r="IM67" s="163">
        <v>65.069199428000005</v>
      </c>
      <c r="IN67" s="163">
        <v>40.901212222000005</v>
      </c>
      <c r="IO67" s="163">
        <v>48.195722105999998</v>
      </c>
      <c r="IP67" s="163">
        <v>83.388855620000001</v>
      </c>
      <c r="IQ67" s="163">
        <v>124.97616209700001</v>
      </c>
      <c r="IR67" s="163">
        <v>109.05961043199999</v>
      </c>
      <c r="IS67" s="163">
        <v>226.08781564899999</v>
      </c>
      <c r="IT67" s="158">
        <v>0.49057354600000008</v>
      </c>
      <c r="IU67" s="158">
        <v>95.204243633000004</v>
      </c>
      <c r="IV67" s="158">
        <v>91.222464000000002</v>
      </c>
      <c r="IW67" s="158">
        <v>107.82714723800001</v>
      </c>
      <c r="IX67" s="158">
        <v>141.027193332</v>
      </c>
      <c r="IY67" s="158">
        <v>122.67119844499999</v>
      </c>
      <c r="IZ67" s="158">
        <v>62.457135361000006</v>
      </c>
      <c r="JA67" s="158">
        <v>75.394766579999995</v>
      </c>
      <c r="JB67" s="158">
        <v>101.85060639699999</v>
      </c>
      <c r="JC67" s="158">
        <v>138.31677704000001</v>
      </c>
      <c r="JD67" s="158">
        <v>140.458101046</v>
      </c>
      <c r="JE67" s="158">
        <v>82.321294886999993</v>
      </c>
      <c r="JF67" s="158">
        <v>35.547135930000003</v>
      </c>
      <c r="JG67" s="158"/>
      <c r="JH67" s="158"/>
      <c r="JI67" s="158"/>
      <c r="JJ67" s="158"/>
      <c r="JK67" s="158"/>
      <c r="JL67" s="158"/>
      <c r="JM67" s="158"/>
      <c r="JN67" s="158"/>
      <c r="JO67" s="158"/>
      <c r="JP67" s="158"/>
      <c r="JQ67" s="158"/>
    </row>
    <row r="68" spans="1:277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8">
        <v>0</v>
      </c>
      <c r="GY68" s="158">
        <v>0</v>
      </c>
      <c r="GZ68" s="158">
        <v>0</v>
      </c>
      <c r="HA68" s="158">
        <v>0</v>
      </c>
      <c r="HB68" s="158">
        <v>0</v>
      </c>
      <c r="HC68" s="158">
        <v>0</v>
      </c>
      <c r="HD68" s="158">
        <v>0</v>
      </c>
      <c r="HE68" s="158">
        <v>0</v>
      </c>
      <c r="HF68" s="158">
        <v>0</v>
      </c>
      <c r="HG68" s="158">
        <v>0</v>
      </c>
      <c r="HH68" s="158">
        <v>0</v>
      </c>
      <c r="HI68" s="158">
        <v>0</v>
      </c>
      <c r="HJ68" s="163">
        <v>0</v>
      </c>
      <c r="HK68" s="163">
        <v>0</v>
      </c>
      <c r="HL68" s="163">
        <v>0</v>
      </c>
      <c r="HM68" s="163">
        <v>0</v>
      </c>
      <c r="HN68" s="163">
        <v>0</v>
      </c>
      <c r="HO68" s="163">
        <v>0</v>
      </c>
      <c r="HP68" s="163">
        <v>0</v>
      </c>
      <c r="HQ68" s="163">
        <v>0</v>
      </c>
      <c r="HR68" s="163">
        <v>0</v>
      </c>
      <c r="HS68" s="163">
        <v>0</v>
      </c>
      <c r="HT68" s="163">
        <v>0</v>
      </c>
      <c r="HU68" s="163">
        <v>0</v>
      </c>
      <c r="HV68" s="163">
        <v>0</v>
      </c>
      <c r="HW68" s="163">
        <v>0</v>
      </c>
      <c r="HX68" s="163">
        <v>0</v>
      </c>
      <c r="HY68" s="163">
        <v>0</v>
      </c>
      <c r="HZ68" s="163">
        <v>0</v>
      </c>
      <c r="IA68" s="163">
        <v>0</v>
      </c>
      <c r="IB68" s="163">
        <v>0</v>
      </c>
      <c r="IC68" s="163">
        <v>0</v>
      </c>
      <c r="ID68" s="163">
        <v>0</v>
      </c>
      <c r="IE68" s="163">
        <v>0</v>
      </c>
      <c r="IF68" s="163">
        <v>0</v>
      </c>
      <c r="IG68" s="163">
        <v>0</v>
      </c>
      <c r="IH68" s="163">
        <v>0</v>
      </c>
      <c r="II68" s="163">
        <v>0</v>
      </c>
      <c r="IJ68" s="163">
        <v>0</v>
      </c>
      <c r="IK68" s="163">
        <v>0</v>
      </c>
      <c r="IL68" s="163">
        <v>0</v>
      </c>
      <c r="IM68" s="163">
        <v>0</v>
      </c>
      <c r="IN68" s="163">
        <v>0</v>
      </c>
      <c r="IO68" s="163">
        <v>0</v>
      </c>
      <c r="IP68" s="163">
        <v>0</v>
      </c>
      <c r="IQ68" s="163">
        <v>0</v>
      </c>
      <c r="IR68" s="163">
        <v>0</v>
      </c>
      <c r="IS68" s="163">
        <v>0</v>
      </c>
      <c r="IT68" s="158">
        <v>0</v>
      </c>
      <c r="IU68" s="158">
        <v>0</v>
      </c>
      <c r="IV68" s="158">
        <v>0</v>
      </c>
      <c r="IW68" s="158">
        <v>0</v>
      </c>
      <c r="IX68" s="158">
        <v>0</v>
      </c>
      <c r="IY68" s="158">
        <v>0</v>
      </c>
      <c r="IZ68" s="158">
        <v>0</v>
      </c>
      <c r="JA68" s="158">
        <v>0</v>
      </c>
      <c r="JB68" s="158">
        <v>0</v>
      </c>
      <c r="JC68" s="158">
        <v>0</v>
      </c>
      <c r="JD68" s="158">
        <v>0</v>
      </c>
      <c r="JE68" s="158">
        <v>0</v>
      </c>
      <c r="JF68" s="158">
        <v>0</v>
      </c>
      <c r="JG68" s="158"/>
      <c r="JH68" s="158"/>
      <c r="JI68" s="158"/>
      <c r="JJ68" s="158"/>
      <c r="JK68" s="158"/>
      <c r="JL68" s="158"/>
      <c r="JM68" s="158"/>
      <c r="JN68" s="158"/>
      <c r="JO68" s="158"/>
      <c r="JP68" s="158"/>
      <c r="JQ68" s="158"/>
    </row>
    <row r="69" spans="1:277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8">
        <v>0</v>
      </c>
      <c r="GY69" s="158">
        <v>0</v>
      </c>
      <c r="GZ69" s="158">
        <v>0</v>
      </c>
      <c r="HA69" s="158">
        <v>0</v>
      </c>
      <c r="HB69" s="158">
        <v>0</v>
      </c>
      <c r="HC69" s="158">
        <v>0</v>
      </c>
      <c r="HD69" s="158">
        <v>325.432960251</v>
      </c>
      <c r="HE69" s="158">
        <v>-9.9999999999999986E-10</v>
      </c>
      <c r="HF69" s="158">
        <v>0</v>
      </c>
      <c r="HG69" s="158">
        <v>0</v>
      </c>
      <c r="HH69" s="158">
        <v>0</v>
      </c>
      <c r="HI69" s="158">
        <v>58.797052904999994</v>
      </c>
      <c r="HJ69" s="163">
        <v>0</v>
      </c>
      <c r="HK69" s="163">
        <v>0</v>
      </c>
      <c r="HL69" s="163">
        <v>229.999999992</v>
      </c>
      <c r="HM69" s="163">
        <v>0</v>
      </c>
      <c r="HN69" s="163">
        <v>0</v>
      </c>
      <c r="HO69" s="163">
        <v>0</v>
      </c>
      <c r="HP69" s="163">
        <v>224.34015609100001</v>
      </c>
      <c r="HQ69" s="163">
        <v>0</v>
      </c>
      <c r="HR69" s="163">
        <v>26.578054712</v>
      </c>
      <c r="HS69" s="163">
        <v>0</v>
      </c>
      <c r="HT69" s="163">
        <v>0</v>
      </c>
      <c r="HU69" s="163">
        <v>0</v>
      </c>
      <c r="HV69" s="163">
        <v>0</v>
      </c>
      <c r="HW69" s="163">
        <v>0</v>
      </c>
      <c r="HX69" s="163">
        <v>240.08738418200002</v>
      </c>
      <c r="HY69" s="163">
        <v>0</v>
      </c>
      <c r="HZ69" s="163">
        <v>0</v>
      </c>
      <c r="IA69" s="163">
        <v>0</v>
      </c>
      <c r="IB69" s="163">
        <v>240.08738421200002</v>
      </c>
      <c r="IC69" s="163">
        <v>0</v>
      </c>
      <c r="ID69" s="163">
        <v>0</v>
      </c>
      <c r="IE69" s="163">
        <v>0</v>
      </c>
      <c r="IF69" s="163">
        <v>0</v>
      </c>
      <c r="IG69" s="163">
        <v>14.499999986999999</v>
      </c>
      <c r="IH69" s="163">
        <v>0</v>
      </c>
      <c r="II69" s="163">
        <v>0</v>
      </c>
      <c r="IJ69" s="163">
        <v>177.53786611300001</v>
      </c>
      <c r="IK69" s="163">
        <v>0</v>
      </c>
      <c r="IL69" s="163">
        <v>0</v>
      </c>
      <c r="IM69" s="163">
        <v>0</v>
      </c>
      <c r="IN69" s="163">
        <v>177.53786614200001</v>
      </c>
      <c r="IO69" s="163">
        <v>0</v>
      </c>
      <c r="IP69" s="163">
        <v>0</v>
      </c>
      <c r="IQ69" s="163">
        <v>0</v>
      </c>
      <c r="IR69" s="163">
        <v>0</v>
      </c>
      <c r="IS69" s="163">
        <v>177.53786612100001</v>
      </c>
      <c r="IT69" s="158">
        <v>0</v>
      </c>
      <c r="IU69" s="158">
        <v>0</v>
      </c>
      <c r="IV69" s="158">
        <v>0</v>
      </c>
      <c r="IW69" s="158">
        <v>0</v>
      </c>
      <c r="IX69" s="158">
        <v>0</v>
      </c>
      <c r="IY69" s="158">
        <v>0</v>
      </c>
      <c r="IZ69" s="158">
        <v>0</v>
      </c>
      <c r="JA69" s="158">
        <v>0</v>
      </c>
      <c r="JB69" s="158">
        <v>0</v>
      </c>
      <c r="JC69" s="158">
        <v>0</v>
      </c>
      <c r="JD69" s="158">
        <v>185.31351118699999</v>
      </c>
      <c r="JE69" s="158">
        <v>0</v>
      </c>
      <c r="JF69" s="158">
        <v>0</v>
      </c>
      <c r="JG69" s="158"/>
      <c r="JH69" s="158"/>
      <c r="JI69" s="158"/>
      <c r="JJ69" s="158"/>
      <c r="JK69" s="158"/>
      <c r="JL69" s="158"/>
      <c r="JM69" s="158"/>
      <c r="JN69" s="158"/>
      <c r="JO69" s="158"/>
      <c r="JP69" s="158"/>
      <c r="JQ69" s="158"/>
    </row>
    <row r="70" spans="1:277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8"/>
      <c r="GY70" s="158"/>
      <c r="GZ70" s="158"/>
      <c r="HA70" s="158"/>
      <c r="HB70" s="158"/>
      <c r="HC70" s="158"/>
      <c r="HD70" s="158"/>
      <c r="HE70" s="158"/>
      <c r="HF70" s="158"/>
      <c r="HG70" s="158"/>
      <c r="HH70" s="158"/>
      <c r="HI70" s="158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58"/>
      <c r="IU70" s="158"/>
      <c r="IV70" s="158"/>
      <c r="IW70" s="158"/>
      <c r="IX70" s="158"/>
      <c r="IY70" s="158"/>
      <c r="IZ70" s="158"/>
      <c r="JA70" s="158"/>
      <c r="JB70" s="158"/>
      <c r="JC70" s="158"/>
      <c r="JD70" s="158"/>
      <c r="JE70" s="158"/>
      <c r="JF70" s="158"/>
      <c r="JG70" s="158"/>
      <c r="JH70" s="158"/>
      <c r="JI70" s="158"/>
      <c r="JJ70" s="158"/>
      <c r="JK70" s="158"/>
      <c r="JL70" s="158"/>
      <c r="JM70" s="158"/>
      <c r="JN70" s="158"/>
      <c r="JO70" s="158"/>
      <c r="JP70" s="158"/>
      <c r="JQ70" s="158"/>
    </row>
    <row r="71" spans="1:277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8">
        <v>122.85454824699991</v>
      </c>
      <c r="GY71" s="158">
        <v>93.400280959000611</v>
      </c>
      <c r="GZ71" s="158">
        <v>-496.41882633700016</v>
      </c>
      <c r="HA71" s="158">
        <v>-1734.4812734090006</v>
      </c>
      <c r="HB71" s="158">
        <v>-664.55776934599999</v>
      </c>
      <c r="HC71" s="158">
        <v>-214.7344359119993</v>
      </c>
      <c r="HD71" s="158">
        <v>-281.75379703399994</v>
      </c>
      <c r="HE71" s="158">
        <v>-274.96643460799942</v>
      </c>
      <c r="HF71" s="158">
        <v>-491.07974826899999</v>
      </c>
      <c r="HG71" s="158">
        <v>-319.18911852000019</v>
      </c>
      <c r="HH71" s="158">
        <v>48.042428829999153</v>
      </c>
      <c r="HI71" s="158">
        <v>-1803.465695396002</v>
      </c>
      <c r="HJ71" s="163">
        <v>848.96992785400016</v>
      </c>
      <c r="HK71" s="163">
        <v>12.137308710000525</v>
      </c>
      <c r="HL71" s="163">
        <v>-549.28236193999965</v>
      </c>
      <c r="HM71" s="163">
        <v>91.251280878000216</v>
      </c>
      <c r="HN71" s="163">
        <v>296.9289315240012</v>
      </c>
      <c r="HO71" s="163">
        <v>159.03790858000002</v>
      </c>
      <c r="HP71" s="163">
        <v>85.394233523999901</v>
      </c>
      <c r="HQ71" s="163">
        <v>-377.82721408399993</v>
      </c>
      <c r="HR71" s="163">
        <v>-61.838962732000709</v>
      </c>
      <c r="HS71" s="163">
        <v>-238.44118697400017</v>
      </c>
      <c r="HT71" s="163">
        <v>137.45154410699979</v>
      </c>
      <c r="HU71" s="163">
        <v>-2353.1505870380001</v>
      </c>
      <c r="HV71" s="163">
        <v>487.35626008700001</v>
      </c>
      <c r="HW71" s="163">
        <v>110.58905746000028</v>
      </c>
      <c r="HX71" s="163">
        <v>-641.1399070489997</v>
      </c>
      <c r="HY71" s="163">
        <v>758.62583480500007</v>
      </c>
      <c r="HZ71" s="163">
        <v>1042.5764552249993</v>
      </c>
      <c r="IA71" s="163">
        <v>27.670754383999338</v>
      </c>
      <c r="IB71" s="163">
        <v>360.52305825899884</v>
      </c>
      <c r="IC71" s="163">
        <v>-157.20767317000036</v>
      </c>
      <c r="ID71" s="163">
        <v>162.64793679800005</v>
      </c>
      <c r="IE71" s="163">
        <v>-431.02765843399993</v>
      </c>
      <c r="IF71" s="163">
        <v>140.7586171920002</v>
      </c>
      <c r="IG71" s="163">
        <v>-2075.9568085220017</v>
      </c>
      <c r="IH71" s="163">
        <v>60.089517969000553</v>
      </c>
      <c r="II71" s="163">
        <v>-493.7975441399999</v>
      </c>
      <c r="IJ71" s="163">
        <v>-670.20636770200008</v>
      </c>
      <c r="IK71" s="163">
        <v>-129.17630966800016</v>
      </c>
      <c r="IL71" s="163">
        <v>515.85544108499926</v>
      </c>
      <c r="IM71" s="163">
        <v>288.83818403000078</v>
      </c>
      <c r="IN71" s="163">
        <v>394.92014657399977</v>
      </c>
      <c r="IO71" s="163">
        <v>-143.69332220600018</v>
      </c>
      <c r="IP71" s="163">
        <v>-228.85756748999938</v>
      </c>
      <c r="IQ71" s="163">
        <v>-334.17170214900034</v>
      </c>
      <c r="IR71" s="163">
        <v>127.28688409400002</v>
      </c>
      <c r="IS71" s="163">
        <v>-3950.7019679220002</v>
      </c>
      <c r="IT71" s="158">
        <v>1002.3856376040003</v>
      </c>
      <c r="IU71" s="158">
        <v>-591.62787570999944</v>
      </c>
      <c r="IV71" s="158">
        <v>-1699.7818783279995</v>
      </c>
      <c r="IW71" s="158">
        <v>1123.5998421269996</v>
      </c>
      <c r="IX71" s="158">
        <v>1144.9855842650004</v>
      </c>
      <c r="IY71" s="158">
        <v>450.90408300599984</v>
      </c>
      <c r="IZ71" s="158">
        <v>272.70787805200052</v>
      </c>
      <c r="JA71" s="158">
        <v>-812.31715226200004</v>
      </c>
      <c r="JB71" s="158">
        <v>-167.19173734499873</v>
      </c>
      <c r="JC71" s="158">
        <v>-331.00781719200131</v>
      </c>
      <c r="JD71" s="158">
        <v>-859.33549173100073</v>
      </c>
      <c r="JE71" s="158">
        <v>-1755.2083073820013</v>
      </c>
      <c r="JF71" s="158">
        <v>153.96490588699953</v>
      </c>
      <c r="JG71" s="158"/>
      <c r="JH71" s="158"/>
      <c r="JI71" s="158"/>
      <c r="JJ71" s="158"/>
      <c r="JK71" s="158"/>
      <c r="JL71" s="158"/>
      <c r="JM71" s="158"/>
      <c r="JN71" s="158"/>
      <c r="JO71" s="158"/>
      <c r="JP71" s="158"/>
      <c r="JQ71" s="158"/>
    </row>
    <row r="72" spans="1:277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8"/>
      <c r="GY72" s="158"/>
      <c r="GZ72" s="158"/>
      <c r="HA72" s="158"/>
      <c r="HB72" s="158"/>
      <c r="HC72" s="158"/>
      <c r="HD72" s="158"/>
      <c r="HE72" s="158"/>
      <c r="HF72" s="158"/>
      <c r="HG72" s="158"/>
      <c r="HH72" s="158"/>
      <c r="HI72" s="158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58"/>
      <c r="IU72" s="158"/>
      <c r="IV72" s="158"/>
      <c r="IW72" s="158"/>
      <c r="IX72" s="158"/>
      <c r="IY72" s="158"/>
      <c r="IZ72" s="158"/>
      <c r="JA72" s="158"/>
      <c r="JB72" s="158"/>
      <c r="JC72" s="158"/>
      <c r="JD72" s="158"/>
      <c r="JE72" s="158"/>
      <c r="JF72" s="158"/>
      <c r="JG72" s="158"/>
      <c r="JH72" s="158"/>
      <c r="JI72" s="158"/>
      <c r="JJ72" s="158"/>
      <c r="JK72" s="158"/>
      <c r="JL72" s="158"/>
      <c r="JM72" s="158"/>
      <c r="JN72" s="158"/>
      <c r="JO72" s="158"/>
      <c r="JP72" s="158"/>
      <c r="JQ72" s="158"/>
    </row>
    <row r="73" spans="1:277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  <c r="JD73" s="158"/>
      <c r="JE73" s="158"/>
      <c r="JF73" s="158"/>
      <c r="JG73" s="158"/>
      <c r="JH73" s="158"/>
      <c r="JI73" s="158"/>
      <c r="JJ73" s="158"/>
      <c r="JK73" s="158"/>
      <c r="JL73" s="158"/>
      <c r="JM73" s="158"/>
      <c r="JN73" s="158"/>
      <c r="JO73" s="158"/>
      <c r="JP73" s="158"/>
      <c r="JQ73" s="158"/>
    </row>
    <row r="74" spans="1:277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8">
        <v>192.15273772799995</v>
      </c>
      <c r="GY74" s="158">
        <v>329.84726874999996</v>
      </c>
      <c r="GZ74" s="158">
        <v>1087.0036912142689</v>
      </c>
      <c r="HA74" s="158">
        <v>625.24383709500023</v>
      </c>
      <c r="HB74" s="158">
        <v>533.10587041300005</v>
      </c>
      <c r="HC74" s="158">
        <v>634.01283350099993</v>
      </c>
      <c r="HD74" s="158">
        <v>715.00596093059812</v>
      </c>
      <c r="HE74" s="158">
        <v>474.89873150799997</v>
      </c>
      <c r="HF74" s="158">
        <v>612.57603950600014</v>
      </c>
      <c r="HG74" s="158">
        <v>656.4707370399999</v>
      </c>
      <c r="HH74" s="158">
        <v>543.43496989499988</v>
      </c>
      <c r="HI74" s="158">
        <v>2309.1323341470002</v>
      </c>
      <c r="HJ74" s="163">
        <v>351.200546342</v>
      </c>
      <c r="HK74" s="163">
        <v>256.878163347</v>
      </c>
      <c r="HL74" s="163">
        <v>549.36670378999997</v>
      </c>
      <c r="HM74" s="163">
        <v>572.115925404</v>
      </c>
      <c r="HN74" s="163">
        <v>447.30158323800003</v>
      </c>
      <c r="HO74" s="163">
        <v>602.67154546399979</v>
      </c>
      <c r="HP74" s="163">
        <v>670.32467355199992</v>
      </c>
      <c r="HQ74" s="163">
        <v>514.17291009999997</v>
      </c>
      <c r="HR74" s="163">
        <v>782.87648019799997</v>
      </c>
      <c r="HS74" s="163">
        <v>798.04740953099986</v>
      </c>
      <c r="HT74" s="163">
        <v>484.37519161999995</v>
      </c>
      <c r="HU74" s="163">
        <v>1847.869838826</v>
      </c>
      <c r="HV74" s="163">
        <v>150.41103527000001</v>
      </c>
      <c r="HW74" s="163">
        <v>704.32763323999984</v>
      </c>
      <c r="HX74" s="163">
        <v>782.70984796899972</v>
      </c>
      <c r="HY74" s="163">
        <v>635.54538233499989</v>
      </c>
      <c r="HZ74" s="163">
        <v>446.16607789999995</v>
      </c>
      <c r="IA74" s="163">
        <v>745.59017486897312</v>
      </c>
      <c r="IB74" s="163">
        <v>606.82756364900001</v>
      </c>
      <c r="IC74" s="163">
        <v>620.548820933</v>
      </c>
      <c r="ID74" s="163">
        <v>653.03030324600002</v>
      </c>
      <c r="IE74" s="163">
        <v>1056.3443942690001</v>
      </c>
      <c r="IF74" s="163">
        <v>730.54544868900007</v>
      </c>
      <c r="IG74" s="163">
        <v>1247.3256469080002</v>
      </c>
      <c r="IH74" s="163">
        <v>360.286152238</v>
      </c>
      <c r="II74" s="163">
        <v>535.47513248199994</v>
      </c>
      <c r="IJ74" s="163">
        <v>615.89220963100001</v>
      </c>
      <c r="IK74" s="163">
        <v>886.91010285099992</v>
      </c>
      <c r="IL74" s="163">
        <v>363.67095662999998</v>
      </c>
      <c r="IM74" s="163">
        <v>332.22961023699997</v>
      </c>
      <c r="IN74" s="163">
        <v>602.87989839299996</v>
      </c>
      <c r="IO74" s="163">
        <v>349.55572974400008</v>
      </c>
      <c r="IP74" s="163">
        <v>264.53358075799997</v>
      </c>
      <c r="IQ74" s="163">
        <v>658.11103892300002</v>
      </c>
      <c r="IR74" s="163">
        <v>928.61867993700002</v>
      </c>
      <c r="IS74" s="163">
        <v>2366.272428498</v>
      </c>
      <c r="IT74" s="158">
        <v>37.041825209999999</v>
      </c>
      <c r="IU74" s="158">
        <v>184.82380115500004</v>
      </c>
      <c r="IV74" s="158">
        <v>468.93283557800009</v>
      </c>
      <c r="IW74" s="158">
        <v>612.93987192400004</v>
      </c>
      <c r="IX74" s="158">
        <v>508.08560216199999</v>
      </c>
      <c r="IY74" s="158">
        <v>529.7948712650001</v>
      </c>
      <c r="IZ74" s="158">
        <v>715.2767886649998</v>
      </c>
      <c r="JA74" s="158">
        <v>645.81966667200004</v>
      </c>
      <c r="JB74" s="158">
        <v>538.2603576869999</v>
      </c>
      <c r="JC74" s="158">
        <v>588.54177369600006</v>
      </c>
      <c r="JD74" s="158">
        <v>718.50151981600004</v>
      </c>
      <c r="JE74" s="158">
        <v>810.47758804299997</v>
      </c>
      <c r="JF74" s="158">
        <v>380.00272154300001</v>
      </c>
      <c r="JG74" s="158"/>
      <c r="JH74" s="158"/>
      <c r="JI74" s="158"/>
      <c r="JJ74" s="158"/>
      <c r="JK74" s="158"/>
      <c r="JL74" s="158"/>
      <c r="JM74" s="158"/>
      <c r="JN74" s="158"/>
      <c r="JO74" s="158"/>
      <c r="JP74" s="158"/>
      <c r="JQ74" s="158"/>
    </row>
    <row r="75" spans="1:277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8">
        <v>184.45806172799996</v>
      </c>
      <c r="GY75" s="158">
        <v>323.66625989699997</v>
      </c>
      <c r="GZ75" s="158">
        <v>745.78827330299987</v>
      </c>
      <c r="HA75" s="158">
        <v>616.5801459180002</v>
      </c>
      <c r="HB75" s="158">
        <v>531.32989416200007</v>
      </c>
      <c r="HC75" s="158">
        <v>628.71745793999992</v>
      </c>
      <c r="HD75" s="158">
        <v>411.97029782300007</v>
      </c>
      <c r="HE75" s="158">
        <v>472.35451294299997</v>
      </c>
      <c r="HF75" s="158">
        <v>489.86777134100009</v>
      </c>
      <c r="HG75" s="158">
        <v>647.77833204499996</v>
      </c>
      <c r="HH75" s="158">
        <v>531.89577888399992</v>
      </c>
      <c r="HI75" s="158">
        <v>2249.6624149620002</v>
      </c>
      <c r="HJ75" s="163">
        <v>56.722097298999984</v>
      </c>
      <c r="HK75" s="163">
        <v>256.12129134700001</v>
      </c>
      <c r="HL75" s="163">
        <v>446.67393295800002</v>
      </c>
      <c r="HM75" s="163">
        <v>561.97159128399994</v>
      </c>
      <c r="HN75" s="163">
        <v>446.34024823800002</v>
      </c>
      <c r="HO75" s="163">
        <v>477.93062447399984</v>
      </c>
      <c r="HP75" s="163">
        <v>513.66646919300001</v>
      </c>
      <c r="HQ75" s="163">
        <v>512.26262429299993</v>
      </c>
      <c r="HR75" s="163">
        <v>659.71209988299995</v>
      </c>
      <c r="HS75" s="163">
        <v>660.28680381399988</v>
      </c>
      <c r="HT75" s="163">
        <v>482.92633577599997</v>
      </c>
      <c r="HU75" s="163">
        <v>1715.978650219</v>
      </c>
      <c r="HV75" s="163">
        <v>148.23167074600002</v>
      </c>
      <c r="HW75" s="163">
        <v>566.42913321299989</v>
      </c>
      <c r="HX75" s="163">
        <v>485.77311215999976</v>
      </c>
      <c r="HY75" s="163">
        <v>626.19290550199992</v>
      </c>
      <c r="HZ75" s="163">
        <v>435.90611576099997</v>
      </c>
      <c r="IA75" s="163">
        <v>549.22808893900014</v>
      </c>
      <c r="IB75" s="163">
        <v>599.64698422399999</v>
      </c>
      <c r="IC75" s="163">
        <v>618.97392008700001</v>
      </c>
      <c r="ID75" s="163">
        <v>648.02599124599999</v>
      </c>
      <c r="IE75" s="163">
        <v>1008.8468665370001</v>
      </c>
      <c r="IF75" s="163">
        <v>606.27433354000004</v>
      </c>
      <c r="IG75" s="163">
        <v>1239.5135494280003</v>
      </c>
      <c r="IH75" s="163">
        <v>308.62149716700003</v>
      </c>
      <c r="II75" s="163">
        <v>527.13948275999996</v>
      </c>
      <c r="IJ75" s="163">
        <v>474.64080677700008</v>
      </c>
      <c r="IK75" s="163">
        <v>860.44673445399997</v>
      </c>
      <c r="IL75" s="163">
        <v>347.91515812999995</v>
      </c>
      <c r="IM75" s="163">
        <v>326.91210064699999</v>
      </c>
      <c r="IN75" s="163">
        <v>592.40043401200001</v>
      </c>
      <c r="IO75" s="163">
        <v>288.8359776530001</v>
      </c>
      <c r="IP75" s="163">
        <v>261.40965575799999</v>
      </c>
      <c r="IQ75" s="163">
        <v>596.22092383000006</v>
      </c>
      <c r="IR75" s="163">
        <v>883.52175959600004</v>
      </c>
      <c r="IS75" s="163">
        <v>2250.0884096539999</v>
      </c>
      <c r="IT75" s="158">
        <v>33.694866810000001</v>
      </c>
      <c r="IU75" s="158">
        <v>111.44811590300004</v>
      </c>
      <c r="IV75" s="158">
        <v>464.98149370800007</v>
      </c>
      <c r="IW75" s="158">
        <v>604.62276099900009</v>
      </c>
      <c r="IX75" s="158">
        <v>499.62814789699996</v>
      </c>
      <c r="IY75" s="158">
        <v>473.88904741100009</v>
      </c>
      <c r="IZ75" s="158">
        <v>714.07327816199984</v>
      </c>
      <c r="JA75" s="158">
        <v>511.73482078400002</v>
      </c>
      <c r="JB75" s="158">
        <v>534.61586540099995</v>
      </c>
      <c r="JC75" s="158">
        <v>582.8297692220001</v>
      </c>
      <c r="JD75" s="158">
        <v>692.72334497700001</v>
      </c>
      <c r="JE75" s="158">
        <v>777.06818651100002</v>
      </c>
      <c r="JF75" s="158">
        <v>367.81199148299999</v>
      </c>
      <c r="JG75" s="158"/>
      <c r="JH75" s="158"/>
      <c r="JI75" s="158"/>
      <c r="JJ75" s="158"/>
      <c r="JK75" s="158"/>
      <c r="JL75" s="158"/>
      <c r="JM75" s="158"/>
      <c r="JN75" s="158"/>
      <c r="JO75" s="158"/>
      <c r="JP75" s="158"/>
      <c r="JQ75" s="158"/>
    </row>
    <row r="76" spans="1:277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8">
        <v>7.6946760000000003</v>
      </c>
      <c r="GY76" s="158">
        <v>6.1810088530000007</v>
      </c>
      <c r="GZ76" s="158">
        <v>1.2058228309999999</v>
      </c>
      <c r="HA76" s="158">
        <v>8.6636911770000005</v>
      </c>
      <c r="HB76" s="158">
        <v>1.7759762510000001</v>
      </c>
      <c r="HC76" s="158">
        <v>5.2953755610000002</v>
      </c>
      <c r="HD76" s="158">
        <v>0.60692312700000006</v>
      </c>
      <c r="HE76" s="158">
        <v>2.544218565</v>
      </c>
      <c r="HF76" s="158">
        <v>2.979952634</v>
      </c>
      <c r="HG76" s="158">
        <v>8.6924049949999986</v>
      </c>
      <c r="HH76" s="158">
        <v>11.539191011000002</v>
      </c>
      <c r="HI76" s="158">
        <v>6.7265083969999999</v>
      </c>
      <c r="HJ76" s="163">
        <v>4.3542000000000004E-2</v>
      </c>
      <c r="HK76" s="163">
        <v>0.7568720000000001</v>
      </c>
      <c r="HL76" s="163">
        <v>0.46079100000000001</v>
      </c>
      <c r="HM76" s="163">
        <v>10.144334120000002</v>
      </c>
      <c r="HN76" s="163">
        <v>0.96133499999999994</v>
      </c>
      <c r="HO76" s="163">
        <v>2.3693932499999999</v>
      </c>
      <c r="HP76" s="163">
        <v>3.2376322160000002</v>
      </c>
      <c r="HQ76" s="163">
        <v>1.9102858070000002</v>
      </c>
      <c r="HR76" s="163">
        <v>1.5840022660000002</v>
      </c>
      <c r="HS76" s="163">
        <v>0.49872349999999999</v>
      </c>
      <c r="HT76" s="163">
        <v>1.4488558439999999</v>
      </c>
      <c r="HU76" s="163">
        <v>9.4411769999999997</v>
      </c>
      <c r="HV76" s="163">
        <v>2.1793645239999999</v>
      </c>
      <c r="HW76" s="163">
        <v>0.22769010000000001</v>
      </c>
      <c r="HX76" s="163">
        <v>2.4427370179999999</v>
      </c>
      <c r="HY76" s="163">
        <v>9.3524768330000008</v>
      </c>
      <c r="HZ76" s="163">
        <v>10.259962139000001</v>
      </c>
      <c r="IA76" s="163">
        <v>3.4304171329999997</v>
      </c>
      <c r="IB76" s="163">
        <v>7.1805794249999995</v>
      </c>
      <c r="IC76" s="163">
        <v>1.574900846</v>
      </c>
      <c r="ID76" s="163">
        <v>5.0043119999999996</v>
      </c>
      <c r="IE76" s="163">
        <v>1.1074111499999999</v>
      </c>
      <c r="IF76" s="163">
        <v>2.6037714999999997</v>
      </c>
      <c r="IG76" s="163">
        <v>7.8120974799999994</v>
      </c>
      <c r="IH76" s="163">
        <v>0</v>
      </c>
      <c r="II76" s="163">
        <v>8.3356497219999994</v>
      </c>
      <c r="IJ76" s="163">
        <v>2.422942682</v>
      </c>
      <c r="IK76" s="163">
        <v>2.5699564700000002</v>
      </c>
      <c r="IL76" s="163">
        <v>15.755798500000001</v>
      </c>
      <c r="IM76" s="163">
        <v>5.3175095899999993</v>
      </c>
      <c r="IN76" s="163">
        <v>10.479464381000001</v>
      </c>
      <c r="IO76" s="163">
        <v>7.5623311209999997</v>
      </c>
      <c r="IP76" s="163">
        <v>3.1239250000000003</v>
      </c>
      <c r="IQ76" s="163">
        <v>5.5131234809999992</v>
      </c>
      <c r="IR76" s="163">
        <v>5.7114250000000002</v>
      </c>
      <c r="IS76" s="163">
        <v>6.603900361</v>
      </c>
      <c r="IT76" s="158">
        <v>3.3469584000000001</v>
      </c>
      <c r="IU76" s="158">
        <v>8.8194265639999987</v>
      </c>
      <c r="IV76" s="158">
        <v>3.9513418699999998</v>
      </c>
      <c r="IW76" s="158">
        <v>8.3171109249999997</v>
      </c>
      <c r="IX76" s="158">
        <v>8.4574542649999991</v>
      </c>
      <c r="IY76" s="158">
        <v>4.8409505489999995</v>
      </c>
      <c r="IZ76" s="158">
        <v>1.203510503</v>
      </c>
      <c r="JA76" s="158">
        <v>7.0126755730000001</v>
      </c>
      <c r="JB76" s="158">
        <v>3.6444922860000002</v>
      </c>
      <c r="JC76" s="158">
        <v>5.7120044740000004</v>
      </c>
      <c r="JD76" s="158">
        <v>25.778174838999998</v>
      </c>
      <c r="JE76" s="158">
        <v>33.409401532000004</v>
      </c>
      <c r="JF76" s="158">
        <v>12.19073006</v>
      </c>
      <c r="JG76" s="158"/>
      <c r="JH76" s="158"/>
      <c r="JI76" s="158"/>
      <c r="JJ76" s="158"/>
      <c r="JK76" s="158"/>
      <c r="JL76" s="158"/>
      <c r="JM76" s="158"/>
      <c r="JN76" s="158"/>
      <c r="JO76" s="158"/>
      <c r="JP76" s="158"/>
      <c r="JQ76" s="158"/>
    </row>
    <row r="77" spans="1:277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8">
        <v>0</v>
      </c>
      <c r="GY77" s="158">
        <v>0</v>
      </c>
      <c r="GZ77" s="158">
        <v>340.00959508026898</v>
      </c>
      <c r="HA77" s="158">
        <v>0</v>
      </c>
      <c r="HB77" s="158">
        <v>0</v>
      </c>
      <c r="HC77" s="158">
        <v>0</v>
      </c>
      <c r="HD77" s="158">
        <v>302.42873998059798</v>
      </c>
      <c r="HE77" s="158">
        <v>0</v>
      </c>
      <c r="HF77" s="158">
        <v>119.72831553100001</v>
      </c>
      <c r="HG77" s="158">
        <v>0</v>
      </c>
      <c r="HH77" s="158">
        <v>0</v>
      </c>
      <c r="HI77" s="158">
        <v>52.743410787999998</v>
      </c>
      <c r="HJ77" s="163">
        <v>294.43490704300001</v>
      </c>
      <c r="HK77" s="163">
        <v>0</v>
      </c>
      <c r="HL77" s="163">
        <v>102.23197983199999</v>
      </c>
      <c r="HM77" s="163">
        <v>0</v>
      </c>
      <c r="HN77" s="163">
        <v>0</v>
      </c>
      <c r="HO77" s="163">
        <v>122.37152774</v>
      </c>
      <c r="HP77" s="163">
        <v>153.42057214299999</v>
      </c>
      <c r="HQ77" s="163">
        <v>0</v>
      </c>
      <c r="HR77" s="163">
        <v>121.580378049</v>
      </c>
      <c r="HS77" s="163">
        <v>137.26188221699999</v>
      </c>
      <c r="HT77" s="163">
        <v>0</v>
      </c>
      <c r="HU77" s="163">
        <v>122.45001160699999</v>
      </c>
      <c r="HV77" s="163">
        <v>0</v>
      </c>
      <c r="HW77" s="163">
        <v>137.67080992699999</v>
      </c>
      <c r="HX77" s="163">
        <v>294.49399879099997</v>
      </c>
      <c r="HY77" s="163">
        <v>0</v>
      </c>
      <c r="HZ77" s="163">
        <v>0</v>
      </c>
      <c r="IA77" s="163">
        <v>192.93166879697301</v>
      </c>
      <c r="IB77" s="163">
        <v>0</v>
      </c>
      <c r="IC77" s="163">
        <v>0</v>
      </c>
      <c r="ID77" s="163">
        <v>0</v>
      </c>
      <c r="IE77" s="163">
        <v>46.390116582000005</v>
      </c>
      <c r="IF77" s="163">
        <v>121.667343649</v>
      </c>
      <c r="IG77" s="163">
        <v>0</v>
      </c>
      <c r="IH77" s="163">
        <v>51.664655070999999</v>
      </c>
      <c r="II77" s="163">
        <v>0</v>
      </c>
      <c r="IJ77" s="163">
        <v>138.82846017199998</v>
      </c>
      <c r="IK77" s="163">
        <v>23.893411927000002</v>
      </c>
      <c r="IL77" s="163">
        <v>0</v>
      </c>
      <c r="IM77" s="163">
        <v>0</v>
      </c>
      <c r="IN77" s="163">
        <v>0</v>
      </c>
      <c r="IO77" s="163">
        <v>53.157420969999997</v>
      </c>
      <c r="IP77" s="163">
        <v>0</v>
      </c>
      <c r="IQ77" s="163">
        <v>56.376991611999998</v>
      </c>
      <c r="IR77" s="163">
        <v>39.385495341000002</v>
      </c>
      <c r="IS77" s="163">
        <v>109.58011848299999</v>
      </c>
      <c r="IT77" s="158">
        <v>0</v>
      </c>
      <c r="IU77" s="158">
        <v>64.556258688</v>
      </c>
      <c r="IV77" s="158">
        <v>0</v>
      </c>
      <c r="IW77" s="158">
        <v>0</v>
      </c>
      <c r="IX77" s="158">
        <v>0</v>
      </c>
      <c r="IY77" s="158">
        <v>51.064873304999999</v>
      </c>
      <c r="IZ77" s="158">
        <v>0</v>
      </c>
      <c r="JA77" s="158">
        <v>127.07217031499999</v>
      </c>
      <c r="JB77" s="158">
        <v>0</v>
      </c>
      <c r="JC77" s="158">
        <v>0</v>
      </c>
      <c r="JD77" s="158">
        <v>0</v>
      </c>
      <c r="JE77" s="158">
        <v>0</v>
      </c>
      <c r="JF77" s="158">
        <v>0</v>
      </c>
      <c r="JG77" s="158"/>
      <c r="JH77" s="158"/>
      <c r="JI77" s="158"/>
      <c r="JJ77" s="158"/>
      <c r="JK77" s="158"/>
      <c r="JL77" s="158"/>
      <c r="JM77" s="158"/>
      <c r="JN77" s="158"/>
      <c r="JO77" s="158"/>
      <c r="JP77" s="158"/>
      <c r="JQ77" s="158"/>
    </row>
    <row r="78" spans="1:277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2">
        <v>-69.298189481000037</v>
      </c>
      <c r="GY78" s="162">
        <v>-236.44698779099934</v>
      </c>
      <c r="GZ78" s="162">
        <v>-1583.422517551269</v>
      </c>
      <c r="HA78" s="162">
        <v>-2359.7251105040009</v>
      </c>
      <c r="HB78" s="162">
        <v>-1197.663639759</v>
      </c>
      <c r="HC78" s="162">
        <v>-848.74726941299923</v>
      </c>
      <c r="HD78" s="162">
        <v>-996.75975796459807</v>
      </c>
      <c r="HE78" s="162">
        <v>-749.86516611599939</v>
      </c>
      <c r="HF78" s="162">
        <v>-1103.6557877750001</v>
      </c>
      <c r="HG78" s="162">
        <v>-975.6598555600001</v>
      </c>
      <c r="HH78" s="162">
        <v>-495.39254106500073</v>
      </c>
      <c r="HI78" s="162">
        <v>-4112.5980295430018</v>
      </c>
      <c r="HJ78" s="167">
        <v>497.76938151200017</v>
      </c>
      <c r="HK78" s="167">
        <v>-244.74085463699947</v>
      </c>
      <c r="HL78" s="167">
        <v>-1098.6490657299996</v>
      </c>
      <c r="HM78" s="167">
        <v>-480.86464452599978</v>
      </c>
      <c r="HN78" s="167">
        <v>-150.37265171399883</v>
      </c>
      <c r="HO78" s="167">
        <v>-443.63363688399977</v>
      </c>
      <c r="HP78" s="167">
        <v>-584.93044002800002</v>
      </c>
      <c r="HQ78" s="167">
        <v>-892.0001241839999</v>
      </c>
      <c r="HR78" s="167">
        <v>-844.71544293000068</v>
      </c>
      <c r="HS78" s="167">
        <v>-1036.488596505</v>
      </c>
      <c r="HT78" s="167">
        <v>-346.92364751300016</v>
      </c>
      <c r="HU78" s="167">
        <v>-4201.0204258640006</v>
      </c>
      <c r="HV78" s="167">
        <v>336.945224817</v>
      </c>
      <c r="HW78" s="167">
        <v>-593.73857577999956</v>
      </c>
      <c r="HX78" s="167">
        <v>-1423.8497550179995</v>
      </c>
      <c r="HY78" s="167">
        <v>123.08045247000018</v>
      </c>
      <c r="HZ78" s="167">
        <v>596.41037732499944</v>
      </c>
      <c r="IA78" s="167">
        <v>-717.91942048497378</v>
      </c>
      <c r="IB78" s="167">
        <v>-246.30450539000117</v>
      </c>
      <c r="IC78" s="167">
        <v>-777.75649410300036</v>
      </c>
      <c r="ID78" s="167">
        <v>-490.38236644799997</v>
      </c>
      <c r="IE78" s="167">
        <v>-1487.372052703</v>
      </c>
      <c r="IF78" s="167">
        <v>-589.78683149699987</v>
      </c>
      <c r="IG78" s="167">
        <v>-3323.2824554300018</v>
      </c>
      <c r="IH78" s="167">
        <v>-300.19663426899945</v>
      </c>
      <c r="II78" s="167">
        <v>-1029.2726766219998</v>
      </c>
      <c r="IJ78" s="167">
        <v>-1286.0985773330001</v>
      </c>
      <c r="IK78" s="167">
        <v>-1016.0864125190001</v>
      </c>
      <c r="IL78" s="167">
        <v>152.18448445499928</v>
      </c>
      <c r="IM78" s="167">
        <v>-43.391426206999199</v>
      </c>
      <c r="IN78" s="167">
        <v>-207.95975181900019</v>
      </c>
      <c r="IO78" s="167">
        <v>-493.24905195000025</v>
      </c>
      <c r="IP78" s="167">
        <v>-493.39114824799935</v>
      </c>
      <c r="IQ78" s="167">
        <v>-992.28274107200036</v>
      </c>
      <c r="IR78" s="167">
        <v>-801.33179584300001</v>
      </c>
      <c r="IS78" s="167">
        <v>-6316.9743964200006</v>
      </c>
      <c r="IT78" s="162">
        <v>965.34381239400034</v>
      </c>
      <c r="IU78" s="162">
        <v>-776.45167686499951</v>
      </c>
      <c r="IV78" s="162">
        <v>-2168.7147139059998</v>
      </c>
      <c r="IW78" s="162">
        <v>510.6599702029996</v>
      </c>
      <c r="IX78" s="162">
        <v>636.89998210300041</v>
      </c>
      <c r="IY78" s="162">
        <v>-78.89078825900026</v>
      </c>
      <c r="IZ78" s="162">
        <v>-442.56891061299928</v>
      </c>
      <c r="JA78" s="162">
        <v>-1458.1368189340001</v>
      </c>
      <c r="JB78" s="162">
        <v>-705.45209503199862</v>
      </c>
      <c r="JC78" s="162">
        <v>-919.54959088800138</v>
      </c>
      <c r="JD78" s="162">
        <v>-1577.8370115470007</v>
      </c>
      <c r="JE78" s="162">
        <v>-2565.685895425001</v>
      </c>
      <c r="JF78" s="162">
        <v>-226.03781565600048</v>
      </c>
      <c r="JG78" s="162"/>
      <c r="JH78" s="162"/>
      <c r="JI78" s="162"/>
      <c r="JJ78" s="162"/>
      <c r="JK78" s="162"/>
      <c r="JL78" s="162"/>
      <c r="JM78" s="162"/>
      <c r="JN78" s="162"/>
      <c r="JO78" s="162"/>
      <c r="JP78" s="162"/>
      <c r="JQ78" s="162"/>
    </row>
    <row r="79" spans="1:277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3"/>
      <c r="IA79" s="163"/>
      <c r="IB79" s="163"/>
      <c r="IC79" s="163"/>
      <c r="ID79" s="163"/>
      <c r="IE79" s="163"/>
      <c r="IF79" s="163"/>
      <c r="IG79" s="163"/>
      <c r="IH79" s="163"/>
      <c r="II79" s="163"/>
      <c r="IJ79" s="163"/>
      <c r="IK79" s="163"/>
      <c r="IL79" s="163"/>
      <c r="IM79" s="163"/>
      <c r="IN79" s="163"/>
      <c r="IO79" s="163"/>
      <c r="IP79" s="163"/>
      <c r="IQ79" s="163"/>
      <c r="IR79" s="163"/>
      <c r="IS79" s="163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  <c r="JD79" s="158"/>
      <c r="JE79" s="158"/>
      <c r="JF79" s="158"/>
      <c r="JG79" s="158"/>
      <c r="JH79" s="158"/>
      <c r="JI79" s="158"/>
      <c r="JJ79" s="158"/>
      <c r="JK79" s="158"/>
      <c r="JL79" s="158"/>
      <c r="JM79" s="158"/>
      <c r="JN79" s="158"/>
      <c r="JO79" s="158"/>
      <c r="JP79" s="158"/>
      <c r="JQ79" s="158"/>
    </row>
    <row r="80" spans="1:277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8"/>
      <c r="GY80" s="158"/>
      <c r="GZ80" s="158"/>
      <c r="HA80" s="158"/>
      <c r="HB80" s="158"/>
      <c r="HC80" s="158"/>
      <c r="HD80" s="158"/>
      <c r="HE80" s="158"/>
      <c r="HF80" s="158"/>
      <c r="HG80" s="158"/>
      <c r="HH80" s="158"/>
      <c r="HI80" s="158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58"/>
      <c r="IU80" s="158"/>
      <c r="IV80" s="158"/>
      <c r="IW80" s="158"/>
      <c r="IX80" s="158"/>
      <c r="IY80" s="158"/>
      <c r="IZ80" s="158"/>
      <c r="JA80" s="158"/>
      <c r="JB80" s="158"/>
      <c r="JC80" s="158"/>
      <c r="JD80" s="158"/>
      <c r="JE80" s="158"/>
      <c r="JF80" s="158"/>
      <c r="JG80" s="158"/>
      <c r="JH80" s="158"/>
      <c r="JI80" s="158"/>
      <c r="JJ80" s="158"/>
      <c r="JK80" s="158"/>
      <c r="JL80" s="158"/>
      <c r="JM80" s="158"/>
      <c r="JN80" s="158"/>
      <c r="JO80" s="158"/>
      <c r="JP80" s="158"/>
      <c r="JQ80" s="158"/>
    </row>
    <row r="81" spans="1:277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  <c r="JD81" s="158"/>
      <c r="JE81" s="158"/>
      <c r="JF81" s="158"/>
      <c r="JG81" s="158"/>
      <c r="JH81" s="158"/>
      <c r="JI81" s="158"/>
      <c r="JJ81" s="158"/>
      <c r="JK81" s="158"/>
      <c r="JL81" s="158"/>
      <c r="JM81" s="158"/>
      <c r="JN81" s="158"/>
      <c r="JO81" s="158"/>
      <c r="JP81" s="158"/>
      <c r="JQ81" s="158"/>
    </row>
    <row r="82" spans="1:277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8">
        <v>3265.1092217005939</v>
      </c>
      <c r="GY82" s="158">
        <v>332.63781257375592</v>
      </c>
      <c r="GZ82" s="158">
        <v>2747.2876135053912</v>
      </c>
      <c r="HA82" s="158">
        <v>5780.6440161487126</v>
      </c>
      <c r="HB82" s="158">
        <v>-1472.5118649612907</v>
      </c>
      <c r="HC82" s="158">
        <v>-566.98698193820314</v>
      </c>
      <c r="HD82" s="158">
        <v>-1617.8525709465098</v>
      </c>
      <c r="HE82" s="158">
        <v>-1106.310041272943</v>
      </c>
      <c r="HF82" s="158">
        <v>-298.84944257130536</v>
      </c>
      <c r="HG82" s="158">
        <v>-281.7899586716909</v>
      </c>
      <c r="HH82" s="158">
        <v>-366.72505644377657</v>
      </c>
      <c r="HI82" s="158">
        <v>324.26417011684805</v>
      </c>
      <c r="HJ82" s="163">
        <v>3433.1500896124794</v>
      </c>
      <c r="HK82" s="163">
        <v>-449.99490536915198</v>
      </c>
      <c r="HL82" s="163">
        <v>-1337.6371232462775</v>
      </c>
      <c r="HM82" s="163">
        <v>624.69097851008917</v>
      </c>
      <c r="HN82" s="163">
        <v>62.865987360629966</v>
      </c>
      <c r="HO82" s="163">
        <v>203.75903081913569</v>
      </c>
      <c r="HP82" s="163">
        <v>186.12085610654944</v>
      </c>
      <c r="HQ82" s="163">
        <v>-901.72490927566446</v>
      </c>
      <c r="HR82" s="163">
        <v>-580.75825553873096</v>
      </c>
      <c r="HS82" s="163">
        <v>578.47406340663656</v>
      </c>
      <c r="HT82" s="163">
        <v>1547.1819274457814</v>
      </c>
      <c r="HU82" s="163">
        <v>-1896.4000410956496</v>
      </c>
      <c r="HV82" s="163">
        <v>1029.8677917933881</v>
      </c>
      <c r="HW82" s="163">
        <v>1248.8458354875102</v>
      </c>
      <c r="HX82" s="163">
        <v>-1076.5904365615702</v>
      </c>
      <c r="HY82" s="163">
        <v>184.8064157339748</v>
      </c>
      <c r="HZ82" s="163">
        <v>2073.3753530151839</v>
      </c>
      <c r="IA82" s="163">
        <v>-329.06301537710061</v>
      </c>
      <c r="IB82" s="163">
        <v>45.372041049668773</v>
      </c>
      <c r="IC82" s="163">
        <v>-418.26394490303596</v>
      </c>
      <c r="ID82" s="163">
        <v>1029.9176726785681</v>
      </c>
      <c r="IE82" s="163">
        <v>1238.8438406987202</v>
      </c>
      <c r="IF82" s="163">
        <v>-915.712402647369</v>
      </c>
      <c r="IG82" s="163">
        <v>-2408.9767489584569</v>
      </c>
      <c r="IH82" s="163">
        <v>47.742805617724223</v>
      </c>
      <c r="II82" s="163">
        <v>-575.5391866699033</v>
      </c>
      <c r="IJ82" s="163">
        <v>-783.67654629411527</v>
      </c>
      <c r="IK82" s="163">
        <v>158.89390416868912</v>
      </c>
      <c r="IL82" s="163">
        <v>-265.47025143900339</v>
      </c>
      <c r="IM82" s="163">
        <v>281.0712814522015</v>
      </c>
      <c r="IN82" s="163">
        <v>4197.4687696707442</v>
      </c>
      <c r="IO82" s="163">
        <v>-1231.0962531790208</v>
      </c>
      <c r="IP82" s="163">
        <v>489.15356658901783</v>
      </c>
      <c r="IQ82" s="163">
        <v>-405.71327093265296</v>
      </c>
      <c r="IR82" s="163">
        <v>-615.09613539183124</v>
      </c>
      <c r="IS82" s="163">
        <v>-1824.917376734724</v>
      </c>
      <c r="IT82" s="158">
        <v>-1021.9301791981368</v>
      </c>
      <c r="IU82" s="158">
        <v>6691.0526495389449</v>
      </c>
      <c r="IV82" s="158">
        <v>-2780.3319370007994</v>
      </c>
      <c r="IW82" s="158">
        <v>1032.9323695654336</v>
      </c>
      <c r="IX82" s="158">
        <v>1521.62250532751</v>
      </c>
      <c r="IY82" s="158">
        <v>1196.9125215232857</v>
      </c>
      <c r="IZ82" s="158">
        <v>-312.96146151344402</v>
      </c>
      <c r="JA82" s="158">
        <v>-1488.3632967455189</v>
      </c>
      <c r="JB82" s="158">
        <v>-1211.4422126146512</v>
      </c>
      <c r="JC82" s="158">
        <v>398.30968855251842</v>
      </c>
      <c r="JD82" s="158">
        <v>-1119.7267750241986</v>
      </c>
      <c r="JE82" s="158">
        <v>-2942.1166630269895</v>
      </c>
      <c r="JF82" s="158">
        <v>-0.87444138900000001</v>
      </c>
      <c r="JG82" s="158"/>
      <c r="JH82" s="158"/>
      <c r="JI82" s="158"/>
      <c r="JJ82" s="158"/>
      <c r="JK82" s="158"/>
      <c r="JL82" s="158"/>
      <c r="JM82" s="158"/>
      <c r="JN82" s="158"/>
      <c r="JO82" s="158"/>
      <c r="JP82" s="158"/>
      <c r="JQ82" s="158"/>
    </row>
    <row r="83" spans="1:277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8">
        <v>3265.1092217005939</v>
      </c>
      <c r="GY83" s="158">
        <v>332.63781257375592</v>
      </c>
      <c r="GZ83" s="158">
        <v>2747.2876135053912</v>
      </c>
      <c r="HA83" s="158">
        <v>5780.6440161487126</v>
      </c>
      <c r="HB83" s="158">
        <v>-1472.5118649612907</v>
      </c>
      <c r="HC83" s="158">
        <v>-566.98698193820314</v>
      </c>
      <c r="HD83" s="158">
        <v>-1617.8525709465098</v>
      </c>
      <c r="HE83" s="158">
        <v>-1106.310041272943</v>
      </c>
      <c r="HF83" s="158">
        <v>-298.84944257130536</v>
      </c>
      <c r="HG83" s="158">
        <v>-281.7899586716909</v>
      </c>
      <c r="HH83" s="158">
        <v>-366.72505644377657</v>
      </c>
      <c r="HI83" s="158">
        <v>324.26417011684805</v>
      </c>
      <c r="HJ83" s="163">
        <v>3433.1500896124794</v>
      </c>
      <c r="HK83" s="163">
        <v>-449.99490536915198</v>
      </c>
      <c r="HL83" s="163">
        <v>-1337.6371232462775</v>
      </c>
      <c r="HM83" s="163">
        <v>624.69097851008917</v>
      </c>
      <c r="HN83" s="163">
        <v>62.865987360629966</v>
      </c>
      <c r="HO83" s="163">
        <v>203.75903081913569</v>
      </c>
      <c r="HP83" s="163">
        <v>186.12085610654944</v>
      </c>
      <c r="HQ83" s="163">
        <v>-901.72490927566446</v>
      </c>
      <c r="HR83" s="163">
        <v>-580.75825553873096</v>
      </c>
      <c r="HS83" s="163">
        <v>578.47406340663656</v>
      </c>
      <c r="HT83" s="163">
        <v>1547.1819274457814</v>
      </c>
      <c r="HU83" s="163">
        <v>-1896.4000410956496</v>
      </c>
      <c r="HV83" s="163">
        <v>1029.8677917933881</v>
      </c>
      <c r="HW83" s="163">
        <v>1248.8458354875102</v>
      </c>
      <c r="HX83" s="163">
        <v>-1076.5904365615702</v>
      </c>
      <c r="HY83" s="163">
        <v>184.8064157339748</v>
      </c>
      <c r="HZ83" s="163">
        <v>2073.3753530151839</v>
      </c>
      <c r="IA83" s="163">
        <v>-329.06301537710061</v>
      </c>
      <c r="IB83" s="163">
        <v>45.372041049668773</v>
      </c>
      <c r="IC83" s="163">
        <v>-418.26394490303596</v>
      </c>
      <c r="ID83" s="163">
        <v>1029.9176726785681</v>
      </c>
      <c r="IE83" s="163">
        <v>1238.8438406987202</v>
      </c>
      <c r="IF83" s="163">
        <v>-915.712402647369</v>
      </c>
      <c r="IG83" s="163">
        <v>-2408.9767489584569</v>
      </c>
      <c r="IH83" s="163">
        <v>47.742805617724223</v>
      </c>
      <c r="II83" s="163">
        <v>-575.5391866699033</v>
      </c>
      <c r="IJ83" s="163">
        <v>-783.67654629411527</v>
      </c>
      <c r="IK83" s="163">
        <v>158.89390416868912</v>
      </c>
      <c r="IL83" s="163">
        <v>-265.47025143900339</v>
      </c>
      <c r="IM83" s="163">
        <v>281.0712814522015</v>
      </c>
      <c r="IN83" s="163">
        <v>4197.4687696707442</v>
      </c>
      <c r="IO83" s="163">
        <v>-1231.0962531790208</v>
      </c>
      <c r="IP83" s="163">
        <v>489.15356658901783</v>
      </c>
      <c r="IQ83" s="163">
        <v>-405.71327093265296</v>
      </c>
      <c r="IR83" s="163">
        <v>-615.09613539183124</v>
      </c>
      <c r="IS83" s="163">
        <v>-1824.917376734724</v>
      </c>
      <c r="IT83" s="158">
        <v>-1021.9301791981368</v>
      </c>
      <c r="IU83" s="158">
        <v>6691.0526495389449</v>
      </c>
      <c r="IV83" s="158">
        <v>-2780.3319370007994</v>
      </c>
      <c r="IW83" s="158">
        <v>1032.9323695654336</v>
      </c>
      <c r="IX83" s="158">
        <v>1521.62250532751</v>
      </c>
      <c r="IY83" s="158">
        <v>1196.9125215232857</v>
      </c>
      <c r="IZ83" s="158">
        <v>-312.96146151344402</v>
      </c>
      <c r="JA83" s="158">
        <v>-1488.3632967455189</v>
      </c>
      <c r="JB83" s="158">
        <v>-1211.4422126146512</v>
      </c>
      <c r="JC83" s="158">
        <v>398.30968855251842</v>
      </c>
      <c r="JD83" s="158">
        <v>-1119.7267750241986</v>
      </c>
      <c r="JE83" s="158">
        <v>-2942.1166630269895</v>
      </c>
      <c r="JF83" s="158">
        <v>-0.87444138900000001</v>
      </c>
      <c r="JG83" s="158"/>
      <c r="JH83" s="158"/>
      <c r="JI83" s="158"/>
      <c r="JJ83" s="158"/>
      <c r="JK83" s="158"/>
      <c r="JL83" s="158"/>
      <c r="JM83" s="158"/>
      <c r="JN83" s="158"/>
      <c r="JO83" s="158"/>
      <c r="JP83" s="158"/>
      <c r="JQ83" s="158"/>
    </row>
    <row r="84" spans="1:277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8">
        <v>0</v>
      </c>
      <c r="GY84" s="158">
        <v>0</v>
      </c>
      <c r="GZ84" s="158">
        <v>0</v>
      </c>
      <c r="HA84" s="158">
        <v>0</v>
      </c>
      <c r="HB84" s="158">
        <v>0</v>
      </c>
      <c r="HC84" s="158">
        <v>0</v>
      </c>
      <c r="HD84" s="158">
        <v>0</v>
      </c>
      <c r="HE84" s="158">
        <v>0</v>
      </c>
      <c r="HF84" s="158">
        <v>0</v>
      </c>
      <c r="HG84" s="158">
        <v>0</v>
      </c>
      <c r="HH84" s="158">
        <v>0</v>
      </c>
      <c r="HI84" s="158">
        <v>0</v>
      </c>
      <c r="HJ84" s="163">
        <v>0</v>
      </c>
      <c r="HK84" s="163">
        <v>0</v>
      </c>
      <c r="HL84" s="163">
        <v>0</v>
      </c>
      <c r="HM84" s="163">
        <v>0</v>
      </c>
      <c r="HN84" s="163">
        <v>0</v>
      </c>
      <c r="HO84" s="163">
        <v>0</v>
      </c>
      <c r="HP84" s="163">
        <v>0</v>
      </c>
      <c r="HQ84" s="163">
        <v>0</v>
      </c>
      <c r="HR84" s="163">
        <v>0</v>
      </c>
      <c r="HS84" s="163">
        <v>0</v>
      </c>
      <c r="HT84" s="163">
        <v>0</v>
      </c>
      <c r="HU84" s="163">
        <v>0</v>
      </c>
      <c r="HV84" s="163">
        <v>0</v>
      </c>
      <c r="HW84" s="163">
        <v>0</v>
      </c>
      <c r="HX84" s="163">
        <v>0</v>
      </c>
      <c r="HY84" s="163">
        <v>0</v>
      </c>
      <c r="HZ84" s="163">
        <v>0</v>
      </c>
      <c r="IA84" s="163">
        <v>0</v>
      </c>
      <c r="IB84" s="163">
        <v>0</v>
      </c>
      <c r="IC84" s="163">
        <v>0</v>
      </c>
      <c r="ID84" s="163">
        <v>0</v>
      </c>
      <c r="IE84" s="163">
        <v>0</v>
      </c>
      <c r="IF84" s="163">
        <v>0</v>
      </c>
      <c r="IG84" s="163">
        <v>0</v>
      </c>
      <c r="IH84" s="163">
        <v>0</v>
      </c>
      <c r="II84" s="163">
        <v>0</v>
      </c>
      <c r="IJ84" s="163">
        <v>0</v>
      </c>
      <c r="IK84" s="163">
        <v>0</v>
      </c>
      <c r="IL84" s="163">
        <v>0</v>
      </c>
      <c r="IM84" s="163">
        <v>0</v>
      </c>
      <c r="IN84" s="163">
        <v>0</v>
      </c>
      <c r="IO84" s="163">
        <v>0</v>
      </c>
      <c r="IP84" s="163">
        <v>0</v>
      </c>
      <c r="IQ84" s="163">
        <v>0</v>
      </c>
      <c r="IR84" s="163">
        <v>0</v>
      </c>
      <c r="IS84" s="163">
        <v>0</v>
      </c>
      <c r="IT84" s="158">
        <v>0</v>
      </c>
      <c r="IU84" s="158">
        <v>0</v>
      </c>
      <c r="IV84" s="158">
        <v>0</v>
      </c>
      <c r="IW84" s="158">
        <v>0</v>
      </c>
      <c r="IX84" s="158">
        <v>0</v>
      </c>
      <c r="IY84" s="158">
        <v>0</v>
      </c>
      <c r="IZ84" s="158">
        <v>0</v>
      </c>
      <c r="JA84" s="158">
        <v>0</v>
      </c>
      <c r="JB84" s="158">
        <v>0</v>
      </c>
      <c r="JC84" s="158">
        <v>0</v>
      </c>
      <c r="JD84" s="158">
        <v>0</v>
      </c>
      <c r="JE84" s="158">
        <v>0</v>
      </c>
      <c r="JF84" s="158">
        <v>0</v>
      </c>
      <c r="JG84" s="158"/>
      <c r="JH84" s="158"/>
      <c r="JI84" s="158"/>
      <c r="JJ84" s="158"/>
      <c r="JK84" s="158"/>
      <c r="JL84" s="158"/>
      <c r="JM84" s="158"/>
      <c r="JN84" s="158"/>
      <c r="JO84" s="158"/>
      <c r="JP84" s="158"/>
      <c r="JQ84" s="158"/>
    </row>
    <row r="85" spans="1:277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8">
        <v>4295.0021391460004</v>
      </c>
      <c r="GY85" s="158">
        <v>744.30490440200003</v>
      </c>
      <c r="GZ85" s="158">
        <v>3843.2346266222689</v>
      </c>
      <c r="HA85" s="158">
        <v>3277.7335404629998</v>
      </c>
      <c r="HB85" s="158">
        <v>826.15425645799996</v>
      </c>
      <c r="HC85" s="158">
        <v>12.850689056999983</v>
      </c>
      <c r="HD85" s="158">
        <v>673.50562951659799</v>
      </c>
      <c r="HE85" s="158">
        <v>-19.344264469999985</v>
      </c>
      <c r="HF85" s="158">
        <v>889.60978057900002</v>
      </c>
      <c r="HG85" s="158">
        <v>1564.2081516950002</v>
      </c>
      <c r="HH85" s="158">
        <v>1412.6707275889999</v>
      </c>
      <c r="HI85" s="158">
        <v>4682.6580369660005</v>
      </c>
      <c r="HJ85" s="163">
        <v>4669.3002783510001</v>
      </c>
      <c r="HK85" s="163">
        <v>208.52529535299999</v>
      </c>
      <c r="HL85" s="163">
        <v>517.72980428300002</v>
      </c>
      <c r="HM85" s="163">
        <v>573.69443376599997</v>
      </c>
      <c r="HN85" s="163">
        <v>-42.651590705999993</v>
      </c>
      <c r="HO85" s="163">
        <v>581.47083318599994</v>
      </c>
      <c r="HP85" s="163">
        <v>756.03089962800004</v>
      </c>
      <c r="HQ85" s="163">
        <v>378.24541871299999</v>
      </c>
      <c r="HR85" s="163">
        <v>490.88714562700011</v>
      </c>
      <c r="HS85" s="163">
        <v>819.50834425399989</v>
      </c>
      <c r="HT85" s="163">
        <v>2460.0603359159995</v>
      </c>
      <c r="HU85" s="163">
        <v>1855.5574027990001</v>
      </c>
      <c r="HV85" s="163">
        <v>66.738998314999662</v>
      </c>
      <c r="HW85" s="163">
        <v>807.67977038599997</v>
      </c>
      <c r="HX85" s="163">
        <v>490.167820576</v>
      </c>
      <c r="HY85" s="163">
        <v>240.25088086700006</v>
      </c>
      <c r="HZ85" s="163">
        <v>1714.205332215</v>
      </c>
      <c r="IA85" s="163">
        <v>569.62845444797313</v>
      </c>
      <c r="IB85" s="163">
        <v>516.07050295299996</v>
      </c>
      <c r="IC85" s="163">
        <v>358.05901475499991</v>
      </c>
      <c r="ID85" s="163">
        <v>1569.6255521210003</v>
      </c>
      <c r="IE85" s="163">
        <v>1911.5451343749999</v>
      </c>
      <c r="IF85" s="163">
        <v>-213.49222268600002</v>
      </c>
      <c r="IG85" s="163">
        <v>237.59048417999986</v>
      </c>
      <c r="IH85" s="163">
        <v>2352.705991586</v>
      </c>
      <c r="II85" s="163">
        <v>-1097.163570487</v>
      </c>
      <c r="IJ85" s="163">
        <v>755.79403215499997</v>
      </c>
      <c r="IK85" s="163">
        <v>1090.9989846199999</v>
      </c>
      <c r="IL85" s="163">
        <v>-190.93621516400003</v>
      </c>
      <c r="IM85" s="163">
        <v>199.90619304100002</v>
      </c>
      <c r="IN85" s="163">
        <v>4458.6042673970005</v>
      </c>
      <c r="IO85" s="163">
        <v>-535.35289968899997</v>
      </c>
      <c r="IP85" s="163">
        <v>854.28511848599987</v>
      </c>
      <c r="IQ85" s="163">
        <v>487.30944538800009</v>
      </c>
      <c r="IR85" s="163">
        <v>717.8428640840001</v>
      </c>
      <c r="IS85" s="163">
        <v>4190.648933341</v>
      </c>
      <c r="IT85" s="158">
        <v>-1521.7260932849999</v>
      </c>
      <c r="IU85" s="158">
        <v>4295.8483699769995</v>
      </c>
      <c r="IV85" s="158">
        <v>-549.798588688</v>
      </c>
      <c r="IW85" s="158">
        <v>1153.2862042270001</v>
      </c>
      <c r="IX85" s="158">
        <v>1505.7304167899997</v>
      </c>
      <c r="IY85" s="158">
        <v>909.80212153999992</v>
      </c>
      <c r="IZ85" s="158">
        <v>678.19981373100006</v>
      </c>
      <c r="JA85" s="158">
        <v>44.507139940999934</v>
      </c>
      <c r="JB85" s="158">
        <v>62.915004827999923</v>
      </c>
      <c r="JC85" s="158">
        <v>1670.2285169199997</v>
      </c>
      <c r="JD85" s="158">
        <v>218.57116936399996</v>
      </c>
      <c r="JE85" s="158">
        <v>403.93700590900005</v>
      </c>
      <c r="JF85" s="158">
        <v>69.093220928000008</v>
      </c>
      <c r="JG85" s="158"/>
      <c r="JH85" s="158"/>
      <c r="JI85" s="158"/>
      <c r="JJ85" s="158"/>
      <c r="JK85" s="158"/>
      <c r="JL85" s="158"/>
      <c r="JM85" s="158"/>
      <c r="JN85" s="158"/>
      <c r="JO85" s="158"/>
      <c r="JP85" s="158"/>
      <c r="JQ85" s="158"/>
    </row>
    <row r="86" spans="1:277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8">
        <v>878.87078529499979</v>
      </c>
      <c r="GY86" s="158">
        <v>-199.69966118699995</v>
      </c>
      <c r="GZ86" s="158">
        <v>3891.5630476390002</v>
      </c>
      <c r="HA86" s="158">
        <v>-3959.8673090810003</v>
      </c>
      <c r="HB86" s="158">
        <v>-447.61397596799998</v>
      </c>
      <c r="HC86" s="158">
        <v>-152.41159611700002</v>
      </c>
      <c r="HD86" s="158">
        <v>147.76389956200001</v>
      </c>
      <c r="HE86" s="158">
        <v>-134.55916714799997</v>
      </c>
      <c r="HF86" s="158">
        <v>649.59886309800004</v>
      </c>
      <c r="HG86" s="158">
        <v>2.7266493959999707</v>
      </c>
      <c r="HH86" s="158">
        <v>475.54838920599997</v>
      </c>
      <c r="HI86" s="158">
        <v>816.09428813000022</v>
      </c>
      <c r="HJ86" s="163">
        <v>918.69324740500008</v>
      </c>
      <c r="HK86" s="163">
        <v>98.310507419999979</v>
      </c>
      <c r="HL86" s="163">
        <v>295.44448527500003</v>
      </c>
      <c r="HM86" s="163">
        <v>286.80615148699997</v>
      </c>
      <c r="HN86" s="163">
        <v>22.000025976000018</v>
      </c>
      <c r="HO86" s="163">
        <v>112.19727048999999</v>
      </c>
      <c r="HP86" s="163">
        <v>266.21093465600001</v>
      </c>
      <c r="HQ86" s="163">
        <v>323.095029673</v>
      </c>
      <c r="HR86" s="163">
        <v>-46.86946810500001</v>
      </c>
      <c r="HS86" s="163">
        <v>214.67323175000001</v>
      </c>
      <c r="HT86" s="163">
        <v>-789.73131593300002</v>
      </c>
      <c r="HU86" s="163">
        <v>671.43699021000009</v>
      </c>
      <c r="HV86" s="163">
        <v>-1347.9420593930004</v>
      </c>
      <c r="HW86" s="163">
        <v>333.27082194099995</v>
      </c>
      <c r="HX86" s="163">
        <v>123.61144247200002</v>
      </c>
      <c r="HY86" s="163">
        <v>-130.738301845</v>
      </c>
      <c r="HZ86" s="163">
        <v>17.451254062</v>
      </c>
      <c r="IA86" s="163">
        <v>23.242960031000003</v>
      </c>
      <c r="IB86" s="163">
        <v>310.91712368599997</v>
      </c>
      <c r="IC86" s="163">
        <v>-15.018666679000015</v>
      </c>
      <c r="ID86" s="163">
        <v>-56.631383043</v>
      </c>
      <c r="IE86" s="163">
        <v>62.704012530000014</v>
      </c>
      <c r="IF86" s="163">
        <v>-365.64037602500002</v>
      </c>
      <c r="IG86" s="163">
        <v>1026.1107919599999</v>
      </c>
      <c r="IH86" s="163">
        <v>184.24045347099985</v>
      </c>
      <c r="II86" s="163">
        <v>-1523.0070610780001</v>
      </c>
      <c r="IJ86" s="163">
        <v>371.33405000500005</v>
      </c>
      <c r="IK86" s="163">
        <v>-91.886324022000025</v>
      </c>
      <c r="IL86" s="163">
        <v>-104.81838329500002</v>
      </c>
      <c r="IM86" s="163">
        <v>186.04631074800002</v>
      </c>
      <c r="IN86" s="163">
        <v>1164.5474922869998</v>
      </c>
      <c r="IO86" s="163">
        <v>-651.47579849600004</v>
      </c>
      <c r="IP86" s="163">
        <v>137.925569731</v>
      </c>
      <c r="IQ86" s="163">
        <v>-148.23701886499998</v>
      </c>
      <c r="IR86" s="163">
        <v>390.71166259100005</v>
      </c>
      <c r="IS86" s="163">
        <v>3862.6130101970002</v>
      </c>
      <c r="IT86" s="158">
        <v>-1589.4222035089999</v>
      </c>
      <c r="IU86" s="158">
        <v>-2169.1278144509997</v>
      </c>
      <c r="IV86" s="158">
        <v>-10.610886925000001</v>
      </c>
      <c r="IW86" s="158">
        <v>1136.2957109650001</v>
      </c>
      <c r="IX86" s="158">
        <v>-144.92893577900003</v>
      </c>
      <c r="IY86" s="158">
        <v>480.85150161499996</v>
      </c>
      <c r="IZ86" s="158">
        <v>485.06880283500004</v>
      </c>
      <c r="JA86" s="158">
        <v>-350.34723871900007</v>
      </c>
      <c r="JB86" s="158">
        <v>308.35336829099998</v>
      </c>
      <c r="JC86" s="158">
        <v>124.12462435400001</v>
      </c>
      <c r="JD86" s="158">
        <v>385.04989166399997</v>
      </c>
      <c r="JE86" s="158">
        <v>-288.18999733700002</v>
      </c>
      <c r="JF86" s="158">
        <v>-1.0937018999999999E-2</v>
      </c>
      <c r="JG86" s="158"/>
      <c r="JH86" s="158"/>
      <c r="JI86" s="158"/>
      <c r="JJ86" s="158"/>
      <c r="JK86" s="158"/>
      <c r="JL86" s="158"/>
      <c r="JM86" s="158"/>
      <c r="JN86" s="158"/>
      <c r="JO86" s="158"/>
      <c r="JP86" s="158"/>
      <c r="JQ86" s="158"/>
    </row>
    <row r="87" spans="1:277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8">
        <v>3416.1313538510003</v>
      </c>
      <c r="GY87" s="158">
        <v>944.00456558899998</v>
      </c>
      <c r="GZ87" s="158">
        <v>-48.328421016731014</v>
      </c>
      <c r="HA87" s="158">
        <v>7237.6008495440001</v>
      </c>
      <c r="HB87" s="158">
        <v>1273.7682324259999</v>
      </c>
      <c r="HC87" s="158">
        <v>165.262285174</v>
      </c>
      <c r="HD87" s="158">
        <v>525.74172995459799</v>
      </c>
      <c r="HE87" s="158">
        <v>115.21490267799999</v>
      </c>
      <c r="HF87" s="158">
        <v>240.01091748100004</v>
      </c>
      <c r="HG87" s="158">
        <v>1561.4815022990001</v>
      </c>
      <c r="HH87" s="158">
        <v>937.12233838299983</v>
      </c>
      <c r="HI87" s="158">
        <v>3866.5637488360003</v>
      </c>
      <c r="HJ87" s="163">
        <v>3750.6070309459997</v>
      </c>
      <c r="HK87" s="163">
        <v>110.214787933</v>
      </c>
      <c r="HL87" s="163">
        <v>222.28531900799999</v>
      </c>
      <c r="HM87" s="163">
        <v>286.88828227900001</v>
      </c>
      <c r="HN87" s="163">
        <v>-64.651616682000011</v>
      </c>
      <c r="HO87" s="163">
        <v>469.273562696</v>
      </c>
      <c r="HP87" s="163">
        <v>489.81996497199998</v>
      </c>
      <c r="HQ87" s="163">
        <v>55.150389039999993</v>
      </c>
      <c r="HR87" s="163">
        <v>537.75661373200012</v>
      </c>
      <c r="HS87" s="163">
        <v>604.83511250399988</v>
      </c>
      <c r="HT87" s="163">
        <v>3249.7916518489997</v>
      </c>
      <c r="HU87" s="163">
        <v>1184.1204125890001</v>
      </c>
      <c r="HV87" s="163">
        <v>1414.681057708</v>
      </c>
      <c r="HW87" s="163">
        <v>474.40894844500002</v>
      </c>
      <c r="HX87" s="163">
        <v>366.55637810399998</v>
      </c>
      <c r="HY87" s="163">
        <v>370.98918271200006</v>
      </c>
      <c r="HZ87" s="163">
        <v>1696.7540781529999</v>
      </c>
      <c r="IA87" s="163">
        <v>546.38549441697307</v>
      </c>
      <c r="IB87" s="163">
        <v>205.15337926700002</v>
      </c>
      <c r="IC87" s="163">
        <v>373.07768143399994</v>
      </c>
      <c r="ID87" s="163">
        <v>1626.2569351640002</v>
      </c>
      <c r="IE87" s="163">
        <v>1848.8411218449999</v>
      </c>
      <c r="IF87" s="163">
        <v>152.148153339</v>
      </c>
      <c r="IG87" s="163">
        <v>-788.52030778000005</v>
      </c>
      <c r="IH87" s="163">
        <v>2168.4655381150001</v>
      </c>
      <c r="II87" s="163">
        <v>425.84349059100003</v>
      </c>
      <c r="IJ87" s="163">
        <v>384.45998214999997</v>
      </c>
      <c r="IK87" s="163">
        <v>1182.8853086419999</v>
      </c>
      <c r="IL87" s="163">
        <v>-86.117831869000014</v>
      </c>
      <c r="IM87" s="163">
        <v>13.859882292999998</v>
      </c>
      <c r="IN87" s="163">
        <v>3294.0567751100002</v>
      </c>
      <c r="IO87" s="163">
        <v>116.12289880700001</v>
      </c>
      <c r="IP87" s="163">
        <v>716.35954875499988</v>
      </c>
      <c r="IQ87" s="163">
        <v>635.54646425300007</v>
      </c>
      <c r="IR87" s="163">
        <v>327.13120149300005</v>
      </c>
      <c r="IS87" s="163">
        <v>328.03592314399998</v>
      </c>
      <c r="IT87" s="158">
        <v>67.696110224000009</v>
      </c>
      <c r="IU87" s="158">
        <v>6464.9761844279992</v>
      </c>
      <c r="IV87" s="158">
        <v>-539.18770176299995</v>
      </c>
      <c r="IW87" s="158">
        <v>16.990493262000005</v>
      </c>
      <c r="IX87" s="158">
        <v>1650.6593525689998</v>
      </c>
      <c r="IY87" s="158">
        <v>428.95061992499996</v>
      </c>
      <c r="IZ87" s="158">
        <v>193.13101089599999</v>
      </c>
      <c r="JA87" s="158">
        <v>394.85437866000001</v>
      </c>
      <c r="JB87" s="158">
        <v>-245.43836346300006</v>
      </c>
      <c r="JC87" s="158">
        <v>1546.1038925659998</v>
      </c>
      <c r="JD87" s="158">
        <v>-166.47872230000002</v>
      </c>
      <c r="JE87" s="158">
        <v>692.12700324600007</v>
      </c>
      <c r="JF87" s="158">
        <v>69.104157947000004</v>
      </c>
      <c r="JG87" s="158"/>
      <c r="JH87" s="158"/>
      <c r="JI87" s="158"/>
      <c r="JJ87" s="158"/>
      <c r="JK87" s="158"/>
      <c r="JL87" s="158"/>
      <c r="JM87" s="158"/>
      <c r="JN87" s="158"/>
      <c r="JO87" s="158"/>
      <c r="JP87" s="158"/>
      <c r="JQ87" s="158"/>
    </row>
    <row r="88" spans="1:277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8"/>
      <c r="GY88" s="158"/>
      <c r="GZ88" s="158"/>
      <c r="HA88" s="158"/>
      <c r="HB88" s="158"/>
      <c r="HC88" s="158"/>
      <c r="HD88" s="158"/>
      <c r="HE88" s="158"/>
      <c r="HF88" s="158"/>
      <c r="HG88" s="158"/>
      <c r="HH88" s="158"/>
      <c r="HI88" s="158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58"/>
      <c r="IU88" s="158"/>
      <c r="IV88" s="158"/>
      <c r="IW88" s="158"/>
      <c r="IX88" s="158"/>
      <c r="IY88" s="158"/>
      <c r="IZ88" s="158"/>
      <c r="JA88" s="158"/>
      <c r="JB88" s="158"/>
      <c r="JC88" s="158"/>
      <c r="JD88" s="158"/>
      <c r="JE88" s="158"/>
      <c r="JF88" s="158"/>
      <c r="JG88" s="158"/>
      <c r="JH88" s="158"/>
      <c r="JI88" s="158"/>
      <c r="JJ88" s="158"/>
      <c r="JK88" s="158"/>
      <c r="JL88" s="158"/>
      <c r="JM88" s="158"/>
      <c r="JN88" s="158"/>
      <c r="JO88" s="158"/>
      <c r="JP88" s="158"/>
      <c r="JQ88" s="158"/>
    </row>
    <row r="89" spans="1:277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8">
        <v>878.87078529499979</v>
      </c>
      <c r="GY89" s="158">
        <v>-256.92266118699996</v>
      </c>
      <c r="GZ89" s="158">
        <v>584.56304763899993</v>
      </c>
      <c r="HA89" s="158">
        <v>-151.60730908099998</v>
      </c>
      <c r="HB89" s="158">
        <v>-149.61397596800001</v>
      </c>
      <c r="HC89" s="158">
        <v>-212.03982813000002</v>
      </c>
      <c r="HD89" s="158">
        <v>86.771990187000014</v>
      </c>
      <c r="HE89" s="158">
        <v>95.167832852000004</v>
      </c>
      <c r="HF89" s="158">
        <v>283.94184491299995</v>
      </c>
      <c r="HG89" s="158">
        <v>-247.20535060399999</v>
      </c>
      <c r="HH89" s="158">
        <v>245.05928621799998</v>
      </c>
      <c r="HI89" s="158">
        <v>1135.1805610780002</v>
      </c>
      <c r="HJ89" s="163">
        <v>554.91924740500008</v>
      </c>
      <c r="HK89" s="163">
        <v>-81.689492579999978</v>
      </c>
      <c r="HL89" s="163">
        <v>235.50748527500002</v>
      </c>
      <c r="HM89" s="163">
        <v>142.80615148699999</v>
      </c>
      <c r="HN89" s="163">
        <v>-161.59987958799996</v>
      </c>
      <c r="HO89" s="163">
        <v>-119.844778644</v>
      </c>
      <c r="HP89" s="163">
        <v>127.71093465600002</v>
      </c>
      <c r="HQ89" s="163">
        <v>183.09502967300003</v>
      </c>
      <c r="HR89" s="163">
        <v>-63.479468105000002</v>
      </c>
      <c r="HS89" s="163">
        <v>134.07323174999999</v>
      </c>
      <c r="HT89" s="163">
        <v>-54.879315933000001</v>
      </c>
      <c r="HU89" s="163">
        <v>672.82947132000004</v>
      </c>
      <c r="HV89" s="163">
        <v>-1342.065710309</v>
      </c>
      <c r="HW89" s="163">
        <v>357.43823226299992</v>
      </c>
      <c r="HX89" s="163">
        <v>135.651016115</v>
      </c>
      <c r="HY89" s="163">
        <v>-133.369373564</v>
      </c>
      <c r="HZ89" s="163">
        <v>44.717945753000002</v>
      </c>
      <c r="IA89" s="163">
        <v>41.776765588000004</v>
      </c>
      <c r="IB89" s="163">
        <v>572.01518919099999</v>
      </c>
      <c r="IC89" s="163">
        <v>82.426517996000001</v>
      </c>
      <c r="ID89" s="163">
        <v>-37.658358093000004</v>
      </c>
      <c r="IE89" s="163">
        <v>181.16541122999999</v>
      </c>
      <c r="IF89" s="163">
        <v>-365.56636060800002</v>
      </c>
      <c r="IG89" s="163">
        <v>1201.5641440219999</v>
      </c>
      <c r="IH89" s="163">
        <v>262.28053812300004</v>
      </c>
      <c r="II89" s="163">
        <v>-1674.1639874079999</v>
      </c>
      <c r="IJ89" s="163">
        <v>304.22217989700005</v>
      </c>
      <c r="IK89" s="163">
        <v>-173.73975221100002</v>
      </c>
      <c r="IL89" s="163">
        <v>-140.519369318</v>
      </c>
      <c r="IM89" s="163">
        <v>-191.80422299899999</v>
      </c>
      <c r="IN89" s="163">
        <v>1188.15267423</v>
      </c>
      <c r="IO89" s="163">
        <v>-688.80243422900003</v>
      </c>
      <c r="IP89" s="163">
        <v>152.54492323599999</v>
      </c>
      <c r="IQ89" s="163">
        <v>318.24182003200002</v>
      </c>
      <c r="IR89" s="163">
        <v>402.69668003500004</v>
      </c>
      <c r="IS89" s="163">
        <v>2530.1702743210003</v>
      </c>
      <c r="IT89" s="158">
        <v>-1589.4222035089999</v>
      </c>
      <c r="IU89" s="158">
        <v>-2152.4696421599997</v>
      </c>
      <c r="IV89" s="158">
        <v>-10.534886925</v>
      </c>
      <c r="IW89" s="158">
        <v>251.21471096499999</v>
      </c>
      <c r="IX89" s="158">
        <v>-118.41265638</v>
      </c>
      <c r="IY89" s="158">
        <v>187.35150161499999</v>
      </c>
      <c r="IZ89" s="158">
        <v>498.60040018199999</v>
      </c>
      <c r="JA89" s="158">
        <v>-332.959770107</v>
      </c>
      <c r="JB89" s="158">
        <v>86.605489255999998</v>
      </c>
      <c r="JC89" s="158">
        <v>125.33306672400001</v>
      </c>
      <c r="JD89" s="158">
        <v>385.06078254400001</v>
      </c>
      <c r="JE89" s="158">
        <v>-347.11157996200001</v>
      </c>
      <c r="JF89" s="158">
        <v>0</v>
      </c>
      <c r="JG89" s="158"/>
      <c r="JH89" s="158"/>
      <c r="JI89" s="158"/>
      <c r="JJ89" s="158"/>
      <c r="JK89" s="158"/>
      <c r="JL89" s="158"/>
      <c r="JM89" s="158"/>
      <c r="JN89" s="158"/>
      <c r="JO89" s="158"/>
      <c r="JP89" s="158"/>
      <c r="JQ89" s="158"/>
    </row>
    <row r="90" spans="1:277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8">
        <v>1162.4274716409998</v>
      </c>
      <c r="GY90" s="158">
        <v>308.676937689</v>
      </c>
      <c r="GZ90" s="158">
        <v>597.97486594399993</v>
      </c>
      <c r="HA90" s="158">
        <v>-138.153609776</v>
      </c>
      <c r="HB90" s="158">
        <v>-135.14141665100001</v>
      </c>
      <c r="HC90" s="158">
        <v>-198.34726433100002</v>
      </c>
      <c r="HD90" s="158">
        <v>100.69326934300001</v>
      </c>
      <c r="HE90" s="158">
        <v>108.579651157</v>
      </c>
      <c r="HF90" s="158">
        <v>297.35366321799995</v>
      </c>
      <c r="HG90" s="158">
        <v>-80.099766752999997</v>
      </c>
      <c r="HH90" s="158">
        <v>261.24309498899999</v>
      </c>
      <c r="HI90" s="158">
        <v>1151.0198243730001</v>
      </c>
      <c r="HJ90" s="163">
        <v>822.35032837400001</v>
      </c>
      <c r="HK90" s="163">
        <v>372.12589246100003</v>
      </c>
      <c r="HL90" s="163">
        <v>260.90915541100003</v>
      </c>
      <c r="HM90" s="163">
        <v>159.27805819599999</v>
      </c>
      <c r="HN90" s="163">
        <v>-145.11117287899998</v>
      </c>
      <c r="HO90" s="163">
        <v>-101.87294301200001</v>
      </c>
      <c r="HP90" s="163">
        <v>144.94764362700002</v>
      </c>
      <c r="HQ90" s="163">
        <v>200.24168864400002</v>
      </c>
      <c r="HR90" s="163">
        <v>-46.332809134000001</v>
      </c>
      <c r="HS90" s="163">
        <v>165.698664888</v>
      </c>
      <c r="HT90" s="163">
        <v>-17.824839433000001</v>
      </c>
      <c r="HU90" s="163">
        <v>851.63930425800004</v>
      </c>
      <c r="HV90" s="163">
        <v>986.26709684999992</v>
      </c>
      <c r="HW90" s="163">
        <v>589.62574898799994</v>
      </c>
      <c r="HX90" s="163">
        <v>135.651016115</v>
      </c>
      <c r="HY90" s="163">
        <v>-133.369373564</v>
      </c>
      <c r="HZ90" s="163">
        <v>44.717945753000002</v>
      </c>
      <c r="IA90" s="163">
        <v>41.776765588000004</v>
      </c>
      <c r="IB90" s="163">
        <v>572.01518919099999</v>
      </c>
      <c r="IC90" s="163">
        <v>82.426517996000001</v>
      </c>
      <c r="ID90" s="163">
        <v>-37.658358093000004</v>
      </c>
      <c r="IE90" s="163">
        <v>181.16541122999999</v>
      </c>
      <c r="IF90" s="163">
        <v>-365.56636060800002</v>
      </c>
      <c r="IG90" s="163">
        <v>1201.5641440219999</v>
      </c>
      <c r="IH90" s="163">
        <v>1737.4103849140001</v>
      </c>
      <c r="II90" s="163">
        <v>127.72003228600001</v>
      </c>
      <c r="IJ90" s="163">
        <v>304.22217989700005</v>
      </c>
      <c r="IK90" s="163">
        <v>-173.73975221100002</v>
      </c>
      <c r="IL90" s="163">
        <v>-140.519369318</v>
      </c>
      <c r="IM90" s="163">
        <v>-191.80422299899999</v>
      </c>
      <c r="IN90" s="163">
        <v>1188.15267423</v>
      </c>
      <c r="IO90" s="163">
        <v>-688.80243422900003</v>
      </c>
      <c r="IP90" s="163">
        <v>152.54492323599999</v>
      </c>
      <c r="IQ90" s="163">
        <v>318.24182003200002</v>
      </c>
      <c r="IR90" s="163">
        <v>402.69668003500004</v>
      </c>
      <c r="IS90" s="163">
        <v>2530.1702743210003</v>
      </c>
      <c r="IT90" s="158">
        <v>936.29007372399997</v>
      </c>
      <c r="IU90" s="158">
        <v>806.44533820600009</v>
      </c>
      <c r="IV90" s="158">
        <v>-10.534886925</v>
      </c>
      <c r="IW90" s="158">
        <v>251.21471096499999</v>
      </c>
      <c r="IX90" s="158">
        <v>-118.41265638</v>
      </c>
      <c r="IY90" s="158">
        <v>187.35150161499999</v>
      </c>
      <c r="IZ90" s="158">
        <v>498.60040018199999</v>
      </c>
      <c r="JA90" s="158">
        <v>-332.959770107</v>
      </c>
      <c r="JB90" s="158">
        <v>86.605489255999998</v>
      </c>
      <c r="JC90" s="158">
        <v>125.33306672400001</v>
      </c>
      <c r="JD90" s="158">
        <v>385.06078254400001</v>
      </c>
      <c r="JE90" s="158">
        <v>-347.11157996200001</v>
      </c>
      <c r="JF90" s="158">
        <v>0</v>
      </c>
      <c r="JG90" s="158"/>
      <c r="JH90" s="158"/>
      <c r="JI90" s="158"/>
      <c r="JJ90" s="158"/>
      <c r="JK90" s="158"/>
      <c r="JL90" s="158"/>
      <c r="JM90" s="158"/>
      <c r="JN90" s="158"/>
      <c r="JO90" s="158"/>
      <c r="JP90" s="158"/>
      <c r="JQ90" s="158"/>
    </row>
    <row r="91" spans="1:277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8">
        <v>283.55668634599999</v>
      </c>
      <c r="GY91" s="158">
        <v>565.59959887599996</v>
      </c>
      <c r="GZ91" s="158">
        <v>13.411818305000001</v>
      </c>
      <c r="HA91" s="158">
        <v>13.453699305000001</v>
      </c>
      <c r="HB91" s="158">
        <v>14.472559317000002</v>
      </c>
      <c r="HC91" s="158">
        <v>13.692563799000002</v>
      </c>
      <c r="HD91" s="158">
        <v>13.921279156000001</v>
      </c>
      <c r="HE91" s="158">
        <v>13.411818305000001</v>
      </c>
      <c r="HF91" s="158">
        <v>13.411818305000001</v>
      </c>
      <c r="HG91" s="158">
        <v>167.10558385100001</v>
      </c>
      <c r="HH91" s="158">
        <v>16.183808770999999</v>
      </c>
      <c r="HI91" s="158">
        <v>15.839263295</v>
      </c>
      <c r="HJ91" s="163">
        <v>267.43108096899999</v>
      </c>
      <c r="HK91" s="163">
        <v>453.81538504100001</v>
      </c>
      <c r="HL91" s="163">
        <v>25.401670136</v>
      </c>
      <c r="HM91" s="163">
        <v>16.471906708999999</v>
      </c>
      <c r="HN91" s="163">
        <v>16.488706708999999</v>
      </c>
      <c r="HO91" s="163">
        <v>17.971835631999998</v>
      </c>
      <c r="HP91" s="163">
        <v>17.236708970999999</v>
      </c>
      <c r="HQ91" s="163">
        <v>17.146658971000001</v>
      </c>
      <c r="HR91" s="163">
        <v>17.146658971000001</v>
      </c>
      <c r="HS91" s="163">
        <v>31.625433138000002</v>
      </c>
      <c r="HT91" s="163">
        <v>37.0544765</v>
      </c>
      <c r="HU91" s="163">
        <v>178.80983293799997</v>
      </c>
      <c r="HV91" s="163">
        <v>2328.3328071589999</v>
      </c>
      <c r="HW91" s="163">
        <v>232.18751672499999</v>
      </c>
      <c r="HX91" s="163">
        <v>0</v>
      </c>
      <c r="HY91" s="163">
        <v>0</v>
      </c>
      <c r="HZ91" s="163">
        <v>0</v>
      </c>
      <c r="IA91" s="163">
        <v>0</v>
      </c>
      <c r="IB91" s="163">
        <v>0</v>
      </c>
      <c r="IC91" s="163">
        <v>0</v>
      </c>
      <c r="ID91" s="163">
        <v>0</v>
      </c>
      <c r="IE91" s="163">
        <v>0</v>
      </c>
      <c r="IF91" s="163">
        <v>0</v>
      </c>
      <c r="IG91" s="163">
        <v>0</v>
      </c>
      <c r="IH91" s="163">
        <v>1475.1298467910001</v>
      </c>
      <c r="II91" s="163">
        <v>1801.884019694</v>
      </c>
      <c r="IJ91" s="163">
        <v>0</v>
      </c>
      <c r="IK91" s="163">
        <v>0</v>
      </c>
      <c r="IL91" s="163">
        <v>0</v>
      </c>
      <c r="IM91" s="163">
        <v>0</v>
      </c>
      <c r="IN91" s="163">
        <v>0</v>
      </c>
      <c r="IO91" s="163">
        <v>0</v>
      </c>
      <c r="IP91" s="163">
        <v>0</v>
      </c>
      <c r="IQ91" s="163">
        <v>0</v>
      </c>
      <c r="IR91" s="163">
        <v>0</v>
      </c>
      <c r="IS91" s="163">
        <v>0</v>
      </c>
      <c r="IT91" s="158">
        <v>2525.7122772329999</v>
      </c>
      <c r="IU91" s="158">
        <v>2958.9149803659998</v>
      </c>
      <c r="IV91" s="158">
        <v>0</v>
      </c>
      <c r="IW91" s="158">
        <v>0</v>
      </c>
      <c r="IX91" s="158">
        <v>0</v>
      </c>
      <c r="IY91" s="158">
        <v>0</v>
      </c>
      <c r="IZ91" s="158">
        <v>0</v>
      </c>
      <c r="JA91" s="158">
        <v>0</v>
      </c>
      <c r="JB91" s="158">
        <v>0</v>
      </c>
      <c r="JC91" s="158">
        <v>0</v>
      </c>
      <c r="JD91" s="158">
        <v>0</v>
      </c>
      <c r="JE91" s="158">
        <v>0</v>
      </c>
      <c r="JF91" s="158">
        <v>0</v>
      </c>
      <c r="JG91" s="158"/>
      <c r="JH91" s="158"/>
      <c r="JI91" s="158"/>
      <c r="JJ91" s="158"/>
      <c r="JK91" s="158"/>
      <c r="JL91" s="158"/>
      <c r="JM91" s="158"/>
      <c r="JN91" s="158"/>
      <c r="JO91" s="158"/>
      <c r="JP91" s="158"/>
      <c r="JQ91" s="158"/>
    </row>
    <row r="92" spans="1:277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  <c r="JF92" s="158"/>
      <c r="JG92" s="158"/>
      <c r="JH92" s="158"/>
      <c r="JI92" s="158"/>
      <c r="JJ92" s="158"/>
      <c r="JK92" s="158"/>
      <c r="JL92" s="158"/>
      <c r="JM92" s="158"/>
      <c r="JN92" s="158"/>
      <c r="JO92" s="158"/>
      <c r="JP92" s="158"/>
      <c r="JQ92" s="158"/>
    </row>
    <row r="93" spans="1:277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8">
        <v>3266.1409289475941</v>
      </c>
      <c r="GY93" s="158">
        <v>342.5019818507559</v>
      </c>
      <c r="GZ93" s="158">
        <v>2748.0598944483913</v>
      </c>
      <c r="HA93" s="158">
        <v>5390.9115314327128</v>
      </c>
      <c r="HB93" s="158">
        <v>-2776.2330160242905</v>
      </c>
      <c r="HC93" s="158">
        <v>-565.62534609320312</v>
      </c>
      <c r="HD93" s="158">
        <v>-1616.3551832725097</v>
      </c>
      <c r="HE93" s="158">
        <v>-1112.0584639579429</v>
      </c>
      <c r="HF93" s="158">
        <v>-536.28480485630541</v>
      </c>
      <c r="HG93" s="158">
        <v>-345.62144534569092</v>
      </c>
      <c r="HH93" s="158">
        <v>-365.24388578577657</v>
      </c>
      <c r="HI93" s="158">
        <v>-113.21893284115195</v>
      </c>
      <c r="HJ93" s="163">
        <v>3433.8951257264794</v>
      </c>
      <c r="HK93" s="163">
        <v>-440.25021083215199</v>
      </c>
      <c r="HL93" s="163">
        <v>-1365.5765090262776</v>
      </c>
      <c r="HM93" s="163">
        <v>626.25425015708913</v>
      </c>
      <c r="HN93" s="163">
        <v>64.756355601629963</v>
      </c>
      <c r="HO93" s="163">
        <v>205.58172745113569</v>
      </c>
      <c r="HP93" s="163">
        <v>189.26097856154945</v>
      </c>
      <c r="HQ93" s="163">
        <v>-1198.2209410146645</v>
      </c>
      <c r="HR93" s="163">
        <v>-879.10302736273093</v>
      </c>
      <c r="HS93" s="163">
        <v>371.66950920663663</v>
      </c>
      <c r="HT93" s="163">
        <v>1748.6344477557814</v>
      </c>
      <c r="HU93" s="163">
        <v>-2366.7857926266497</v>
      </c>
      <c r="HV93" s="163">
        <v>1030.5354381443881</v>
      </c>
      <c r="HW93" s="163">
        <v>985.90775850551017</v>
      </c>
      <c r="HX93" s="163">
        <v>-1074.9725042965702</v>
      </c>
      <c r="HY93" s="163">
        <v>186.08550688797482</v>
      </c>
      <c r="HZ93" s="163">
        <v>2020.388411696184</v>
      </c>
      <c r="IA93" s="163">
        <v>-327.53974793110064</v>
      </c>
      <c r="IB93" s="163">
        <v>46.684215402668777</v>
      </c>
      <c r="IC93" s="163">
        <v>-650.47427473103596</v>
      </c>
      <c r="ID93" s="163">
        <v>788.51952395756803</v>
      </c>
      <c r="IE93" s="163">
        <v>1462.8463502967204</v>
      </c>
      <c r="IF93" s="163">
        <v>-1399.214401017369</v>
      </c>
      <c r="IG93" s="163">
        <v>-2318.042662246457</v>
      </c>
      <c r="IH93" s="163">
        <v>48.518712258724221</v>
      </c>
      <c r="II93" s="163">
        <v>-566.00161425590329</v>
      </c>
      <c r="IJ93" s="163">
        <v>-814.31137424111523</v>
      </c>
      <c r="IK93" s="163">
        <v>360.23016515168911</v>
      </c>
      <c r="IL93" s="163">
        <v>-263.03014650800338</v>
      </c>
      <c r="IM93" s="163">
        <v>164.82111755220149</v>
      </c>
      <c r="IN93" s="163">
        <v>3833.8578899617437</v>
      </c>
      <c r="IO93" s="163">
        <v>-1367.9020873030208</v>
      </c>
      <c r="IP93" s="163">
        <v>261.61395385301779</v>
      </c>
      <c r="IQ93" s="163">
        <v>-287.67342744965299</v>
      </c>
      <c r="IR93" s="163">
        <v>-943.74033632183114</v>
      </c>
      <c r="IS93" s="163">
        <v>-1382.3750731037239</v>
      </c>
      <c r="IT93" s="158">
        <v>-1021.2128286451368</v>
      </c>
      <c r="IU93" s="158">
        <v>6415.3698881189448</v>
      </c>
      <c r="IV93" s="158">
        <v>-2779.1760796167996</v>
      </c>
      <c r="IW93" s="158">
        <v>1001.2231447584336</v>
      </c>
      <c r="IX93" s="158">
        <v>1492.8002479745101</v>
      </c>
      <c r="IY93" s="158">
        <v>1154.5796204132857</v>
      </c>
      <c r="IZ93" s="158">
        <v>-311.73213025844404</v>
      </c>
      <c r="JA93" s="158">
        <v>-1523.606029334519</v>
      </c>
      <c r="JB93" s="158">
        <v>-1128.0997898896512</v>
      </c>
      <c r="JC93" s="158">
        <v>533.37199883351843</v>
      </c>
      <c r="JD93" s="158">
        <v>-1150.0463444471986</v>
      </c>
      <c r="JE93" s="158">
        <v>-2743.0972073539897</v>
      </c>
      <c r="JF93" s="158">
        <v>0</v>
      </c>
      <c r="JG93" s="158"/>
      <c r="JH93" s="158"/>
      <c r="JI93" s="158"/>
      <c r="JJ93" s="158"/>
      <c r="JK93" s="158"/>
      <c r="JL93" s="158"/>
      <c r="JM93" s="158"/>
      <c r="JN93" s="158"/>
      <c r="JO93" s="158"/>
      <c r="JP93" s="158"/>
      <c r="JQ93" s="158"/>
    </row>
    <row r="94" spans="1:277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8">
        <v>3266.1409289475941</v>
      </c>
      <c r="GY94" s="158">
        <v>342.5019818507559</v>
      </c>
      <c r="GZ94" s="158">
        <v>2748.0598944483913</v>
      </c>
      <c r="HA94" s="158">
        <v>5390.9115314327128</v>
      </c>
      <c r="HB94" s="158">
        <v>-2776.2330160242905</v>
      </c>
      <c r="HC94" s="158">
        <v>-565.62534609320312</v>
      </c>
      <c r="HD94" s="158">
        <v>-1616.3551832725097</v>
      </c>
      <c r="HE94" s="158">
        <v>-1112.0584639579429</v>
      </c>
      <c r="HF94" s="158">
        <v>-536.28480485630541</v>
      </c>
      <c r="HG94" s="158">
        <v>-345.62144534569092</v>
      </c>
      <c r="HH94" s="158">
        <v>-365.24388578577657</v>
      </c>
      <c r="HI94" s="158">
        <v>-113.21893284115195</v>
      </c>
      <c r="HJ94" s="163">
        <v>3433.8951257264794</v>
      </c>
      <c r="HK94" s="163">
        <v>-440.25021083215199</v>
      </c>
      <c r="HL94" s="163">
        <v>-1365.5765090262776</v>
      </c>
      <c r="HM94" s="163">
        <v>626.25425015708913</v>
      </c>
      <c r="HN94" s="163">
        <v>64.756355601629963</v>
      </c>
      <c r="HO94" s="163">
        <v>205.58172745113569</v>
      </c>
      <c r="HP94" s="163">
        <v>189.26097856154945</v>
      </c>
      <c r="HQ94" s="163">
        <v>-1198.2209410146645</v>
      </c>
      <c r="HR94" s="163">
        <v>-879.10302736273093</v>
      </c>
      <c r="HS94" s="163">
        <v>371.66950920663663</v>
      </c>
      <c r="HT94" s="163">
        <v>1748.6344477557814</v>
      </c>
      <c r="HU94" s="163">
        <v>-2366.7857926266497</v>
      </c>
      <c r="HV94" s="163">
        <v>1030.5354381443881</v>
      </c>
      <c r="HW94" s="163">
        <v>985.90775850551017</v>
      </c>
      <c r="HX94" s="163">
        <v>-1074.9725042965702</v>
      </c>
      <c r="HY94" s="163">
        <v>186.08550688797482</v>
      </c>
      <c r="HZ94" s="163">
        <v>2020.388411696184</v>
      </c>
      <c r="IA94" s="163">
        <v>-327.53974793110064</v>
      </c>
      <c r="IB94" s="163">
        <v>46.684215402668777</v>
      </c>
      <c r="IC94" s="163">
        <v>-650.47427473103596</v>
      </c>
      <c r="ID94" s="163">
        <v>788.51952395756803</v>
      </c>
      <c r="IE94" s="163">
        <v>1462.8463502967204</v>
      </c>
      <c r="IF94" s="163">
        <v>-1399.214401017369</v>
      </c>
      <c r="IG94" s="163">
        <v>-2318.042662246457</v>
      </c>
      <c r="IH94" s="163">
        <v>48.518712258724221</v>
      </c>
      <c r="II94" s="163">
        <v>-566.00161425590329</v>
      </c>
      <c r="IJ94" s="163">
        <v>-814.31137424111523</v>
      </c>
      <c r="IK94" s="163">
        <v>360.23016515168911</v>
      </c>
      <c r="IL94" s="163">
        <v>-263.03014650800338</v>
      </c>
      <c r="IM94" s="163">
        <v>164.82111755220149</v>
      </c>
      <c r="IN94" s="163">
        <v>3833.8578899617437</v>
      </c>
      <c r="IO94" s="163">
        <v>-1367.9020873030208</v>
      </c>
      <c r="IP94" s="163">
        <v>261.61395385301779</v>
      </c>
      <c r="IQ94" s="163">
        <v>-287.67342744965299</v>
      </c>
      <c r="IR94" s="163">
        <v>-943.74033632183114</v>
      </c>
      <c r="IS94" s="163">
        <v>-1382.3750731037239</v>
      </c>
      <c r="IT94" s="158">
        <v>-1021.2128286451368</v>
      </c>
      <c r="IU94" s="158">
        <v>6415.3698881189448</v>
      </c>
      <c r="IV94" s="158">
        <v>-2779.1760796167996</v>
      </c>
      <c r="IW94" s="158">
        <v>1001.2231447584336</v>
      </c>
      <c r="IX94" s="158">
        <v>1492.8002479745101</v>
      </c>
      <c r="IY94" s="158">
        <v>1154.5796204132857</v>
      </c>
      <c r="IZ94" s="158">
        <v>-311.73213025844404</v>
      </c>
      <c r="JA94" s="158">
        <v>-1523.606029334519</v>
      </c>
      <c r="JB94" s="158">
        <v>-1128.0997898896512</v>
      </c>
      <c r="JC94" s="158">
        <v>533.37199883351843</v>
      </c>
      <c r="JD94" s="158">
        <v>-1150.0463444471986</v>
      </c>
      <c r="JE94" s="158">
        <v>-2743.0972073539897</v>
      </c>
      <c r="JF94" s="158">
        <v>0</v>
      </c>
      <c r="JG94" s="158"/>
      <c r="JH94" s="158"/>
      <c r="JI94" s="158"/>
      <c r="JJ94" s="158"/>
      <c r="JK94" s="158"/>
      <c r="JL94" s="158"/>
      <c r="JM94" s="158"/>
      <c r="JN94" s="158"/>
      <c r="JO94" s="158"/>
      <c r="JP94" s="158"/>
      <c r="JQ94" s="158"/>
    </row>
    <row r="95" spans="1:277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  <c r="JD95" s="158"/>
      <c r="JE95" s="158"/>
      <c r="JF95" s="158"/>
      <c r="JG95" s="158"/>
      <c r="JH95" s="158"/>
      <c r="JI95" s="158"/>
      <c r="JJ95" s="158"/>
      <c r="JK95" s="158"/>
      <c r="JL95" s="158"/>
      <c r="JM95" s="158"/>
      <c r="JN95" s="158"/>
      <c r="JO95" s="158"/>
      <c r="JP95" s="158"/>
      <c r="JQ95" s="158"/>
    </row>
    <row r="96" spans="1:277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8">
        <v>960.5947279644065</v>
      </c>
      <c r="GY96" s="158">
        <v>175.22010403724482</v>
      </c>
      <c r="GZ96" s="158">
        <v>-487.4755044343915</v>
      </c>
      <c r="HA96" s="158">
        <v>-4862.6355861897136</v>
      </c>
      <c r="HB96" s="158">
        <v>1101.0024816602906</v>
      </c>
      <c r="HC96" s="158">
        <v>-268.90959841779613</v>
      </c>
      <c r="HD96" s="158">
        <v>1294.5984424985097</v>
      </c>
      <c r="HE96" s="158">
        <v>337.10061068694358</v>
      </c>
      <c r="HF96" s="158">
        <v>84.803435375305298</v>
      </c>
      <c r="HG96" s="158">
        <v>870.338254806691</v>
      </c>
      <c r="HH96" s="158">
        <v>1284.0032429677758</v>
      </c>
      <c r="HI96" s="158">
        <v>245.79583730615104</v>
      </c>
      <c r="HJ96" s="163">
        <v>1733.9195702505208</v>
      </c>
      <c r="HK96" s="163">
        <v>413.7793460851525</v>
      </c>
      <c r="HL96" s="163">
        <v>756.7178617992779</v>
      </c>
      <c r="HM96" s="163">
        <v>-531.86118927008897</v>
      </c>
      <c r="HN96" s="163">
        <v>-255.89022978062877</v>
      </c>
      <c r="HO96" s="163">
        <v>-65.921834517135494</v>
      </c>
      <c r="HP96" s="163">
        <v>-15.020396506549446</v>
      </c>
      <c r="HQ96" s="163">
        <v>387.97020380466455</v>
      </c>
      <c r="HR96" s="163">
        <v>226.9299582357304</v>
      </c>
      <c r="HS96" s="163">
        <v>-795.4543156576367</v>
      </c>
      <c r="HT96" s="163">
        <v>565.95476095721801</v>
      </c>
      <c r="HU96" s="163">
        <v>-449.06298196935086</v>
      </c>
      <c r="HV96" s="163">
        <v>-626.18356866138834</v>
      </c>
      <c r="HW96" s="163">
        <v>-1034.9046408815097</v>
      </c>
      <c r="HX96" s="163">
        <v>142.90850211957064</v>
      </c>
      <c r="HY96" s="163">
        <v>178.52491760302544</v>
      </c>
      <c r="HZ96" s="163">
        <v>237.24035652481552</v>
      </c>
      <c r="IA96" s="163">
        <v>180.77204934009995</v>
      </c>
      <c r="IB96" s="163">
        <v>224.39395651333001</v>
      </c>
      <c r="IC96" s="163">
        <v>-1.4335344449644936</v>
      </c>
      <c r="ID96" s="163">
        <v>49.325512994432074</v>
      </c>
      <c r="IE96" s="163">
        <v>-814.67075902672036</v>
      </c>
      <c r="IF96" s="163">
        <v>112.43334846436912</v>
      </c>
      <c r="IG96" s="163">
        <v>-676.71522229154505</v>
      </c>
      <c r="IH96" s="163">
        <v>2004.7665516992763</v>
      </c>
      <c r="II96" s="163">
        <v>-1550.8970604390965</v>
      </c>
      <c r="IJ96" s="163">
        <v>253.37200111611514</v>
      </c>
      <c r="IK96" s="163">
        <v>-83.981332067689209</v>
      </c>
      <c r="IL96" s="163">
        <v>226.71852073000264</v>
      </c>
      <c r="IM96" s="163">
        <v>-124.55651461820068</v>
      </c>
      <c r="IN96" s="163">
        <v>53.175745907255987</v>
      </c>
      <c r="IO96" s="163">
        <v>202.49430154002061</v>
      </c>
      <c r="IP96" s="163">
        <v>-128.25959635101731</v>
      </c>
      <c r="IQ96" s="163">
        <v>-99.260024751347373</v>
      </c>
      <c r="IR96" s="163">
        <v>531.60720363283133</v>
      </c>
      <c r="IS96" s="163">
        <v>-301.40808634427685</v>
      </c>
      <c r="IT96" s="158">
        <v>465.54789830713707</v>
      </c>
      <c r="IU96" s="158">
        <v>-3171.6559564269446</v>
      </c>
      <c r="IV96" s="158">
        <v>61.818634406799561</v>
      </c>
      <c r="IW96" s="158">
        <v>631.01380486456605</v>
      </c>
      <c r="IX96" s="158">
        <v>621.00789356549012</v>
      </c>
      <c r="IY96" s="158">
        <v>-366.00118824228593</v>
      </c>
      <c r="IZ96" s="158">
        <v>548.59236463144475</v>
      </c>
      <c r="JA96" s="158">
        <v>74.733617752518796</v>
      </c>
      <c r="JB96" s="158">
        <v>568.90512241065255</v>
      </c>
      <c r="JC96" s="158">
        <v>352.36923747947981</v>
      </c>
      <c r="JD96" s="158">
        <v>-239.53906715880214</v>
      </c>
      <c r="JE96" s="158">
        <v>780.36777351098851</v>
      </c>
      <c r="JF96" s="158">
        <v>-156.07015333900046</v>
      </c>
      <c r="JG96" s="158"/>
      <c r="JH96" s="158"/>
      <c r="JI96" s="158"/>
      <c r="JJ96" s="158"/>
      <c r="JK96" s="158"/>
      <c r="JL96" s="158"/>
      <c r="JM96" s="158"/>
      <c r="JN96" s="158"/>
      <c r="JO96" s="158"/>
      <c r="JP96" s="158"/>
      <c r="JQ96" s="158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218"/>
      <c r="AB102" s="218"/>
      <c r="AC102" s="218"/>
      <c r="AD102" s="218"/>
      <c r="AE102" s="218"/>
      <c r="AF102" s="218"/>
      <c r="AG102" s="218"/>
      <c r="AH102" s="218"/>
      <c r="AI102" s="218"/>
      <c r="AJ102" s="218"/>
      <c r="AK102" s="218"/>
      <c r="AL102" s="218"/>
      <c r="AM102" s="218"/>
      <c r="AN102" s="218"/>
      <c r="AO102" s="218"/>
      <c r="AP102" s="218"/>
      <c r="AQ102" s="218"/>
      <c r="AR102" s="218"/>
      <c r="AS102" s="218"/>
      <c r="AT102" s="218"/>
      <c r="AU102" s="218"/>
      <c r="AV102" s="218"/>
      <c r="AW102" s="218"/>
      <c r="AX102" s="218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  <c r="CL102" s="218"/>
      <c r="CM102" s="218"/>
      <c r="CN102" s="218"/>
      <c r="CO102" s="218"/>
      <c r="CP102" s="218"/>
      <c r="CQ102" s="218"/>
      <c r="CR102" s="218"/>
      <c r="CS102" s="218"/>
      <c r="CT102" s="218"/>
      <c r="CU102" s="218"/>
      <c r="CV102" s="218"/>
      <c r="CW102" s="218"/>
      <c r="CX102" s="218"/>
      <c r="CY102" s="218"/>
      <c r="CZ102" s="218"/>
      <c r="DA102" s="218"/>
      <c r="DB102" s="218"/>
      <c r="DC102" s="218"/>
      <c r="DD102" s="218"/>
      <c r="DE102" s="218"/>
      <c r="DF102" s="218"/>
      <c r="DG102" s="218"/>
      <c r="DH102" s="218"/>
      <c r="DI102" s="218"/>
      <c r="DJ102" s="218"/>
      <c r="DK102" s="218"/>
      <c r="DL102" s="218"/>
      <c r="DM102" s="218"/>
      <c r="DN102" s="218"/>
      <c r="DO102" s="218"/>
      <c r="DP102" s="218"/>
      <c r="DQ102" s="218"/>
      <c r="DR102" s="218"/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218"/>
      <c r="EH102" s="218"/>
      <c r="EI102" s="218"/>
      <c r="EJ102" s="218"/>
      <c r="EK102" s="218"/>
      <c r="EL102" s="218"/>
      <c r="EM102" s="218"/>
      <c r="EN102" s="218"/>
      <c r="EO102" s="218"/>
      <c r="EP102" s="218"/>
      <c r="EQ102" s="218"/>
      <c r="ER102" s="218"/>
      <c r="ES102" s="218"/>
      <c r="ET102" s="218"/>
      <c r="EU102" s="218"/>
      <c r="EV102" s="218"/>
      <c r="EW102" s="218"/>
      <c r="EX102" s="218"/>
      <c r="EY102" s="218"/>
      <c r="EZ102" s="218"/>
      <c r="FA102" s="218"/>
      <c r="FB102" s="218"/>
      <c r="FC102" s="218"/>
      <c r="FD102" s="218"/>
      <c r="FE102" s="218"/>
      <c r="FF102" s="218"/>
      <c r="FG102" s="218"/>
      <c r="FH102" s="218"/>
      <c r="FI102" s="218"/>
      <c r="FJ102" s="218"/>
      <c r="FK102" s="218"/>
      <c r="FL102" s="218"/>
      <c r="FM102" s="218"/>
      <c r="FN102" s="218"/>
      <c r="FO102" s="218"/>
      <c r="FP102" s="218"/>
      <c r="FQ102" s="218"/>
      <c r="FR102" s="218"/>
      <c r="FS102" s="218"/>
      <c r="FT102" s="218"/>
      <c r="FU102" s="218"/>
      <c r="FV102" s="218"/>
      <c r="FW102" s="218"/>
      <c r="FX102" s="218"/>
      <c r="FY102" s="218"/>
      <c r="FZ102" s="218"/>
      <c r="GA102" s="218"/>
      <c r="GB102" s="218"/>
      <c r="GC102" s="218"/>
      <c r="GD102" s="218"/>
      <c r="GE102" s="218"/>
      <c r="GF102" s="218"/>
      <c r="GG102" s="218"/>
      <c r="GH102" s="218"/>
      <c r="GI102" s="218"/>
      <c r="GJ102" s="218"/>
      <c r="GK102" s="218"/>
      <c r="GL102" s="218"/>
      <c r="GM102" s="218"/>
      <c r="GN102" s="218"/>
      <c r="GO102" s="218"/>
      <c r="GP102" s="218"/>
      <c r="GQ102" s="218"/>
      <c r="GR102" s="218"/>
      <c r="GS102" s="218"/>
      <c r="GT102" s="218"/>
      <c r="GU102" s="218"/>
      <c r="GV102" s="218"/>
      <c r="GW102" s="218"/>
      <c r="GX102" s="218"/>
      <c r="GY102" s="218"/>
      <c r="GZ102" s="218"/>
      <c r="HA102" s="218"/>
      <c r="HB102" s="218"/>
      <c r="HC102" s="218"/>
      <c r="HD102" s="218"/>
      <c r="HE102" s="218"/>
      <c r="HF102" s="218"/>
      <c r="HG102" s="218"/>
      <c r="HH102" s="218"/>
      <c r="HI102" s="218"/>
      <c r="HJ102" s="218"/>
      <c r="HK102" s="218"/>
      <c r="HL102" s="218"/>
      <c r="HM102" s="218"/>
      <c r="HN102" s="218"/>
      <c r="HO102" s="218"/>
      <c r="HP102" s="218"/>
      <c r="HQ102" s="218"/>
      <c r="HR102" s="218"/>
      <c r="HS102" s="218"/>
      <c r="HT102" s="218"/>
      <c r="HU102" s="218"/>
      <c r="HV102" s="218"/>
      <c r="HW102" s="218"/>
      <c r="HX102" s="218"/>
      <c r="HY102" s="218"/>
      <c r="HZ102" s="218"/>
      <c r="IA102" s="218"/>
      <c r="IB102" s="218"/>
      <c r="IC102" s="218"/>
      <c r="ID102" s="218"/>
      <c r="IE102" s="218"/>
      <c r="IF102" s="218"/>
      <c r="IG102" s="218"/>
      <c r="IH102" s="218"/>
      <c r="II102" s="218"/>
      <c r="IJ102" s="218"/>
      <c r="IK102" s="218"/>
      <c r="IL102" s="218"/>
      <c r="IM102" s="218"/>
      <c r="IN102" s="218"/>
      <c r="IO102" s="218"/>
      <c r="IP102" s="218"/>
      <c r="IQ102" s="218"/>
      <c r="IR102" s="218"/>
      <c r="IS102" s="218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X278"/>
  <sheetViews>
    <sheetView showGridLines="0" topLeftCell="I1" workbookViewId="0">
      <selection activeCell="T41" sqref="T41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7.140625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4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4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f>YEAR(H3)</f>
        <v>2003</v>
      </c>
      <c r="H3" s="222">
        <v>37622</v>
      </c>
      <c r="I3" s="61">
        <v>7088.75</v>
      </c>
      <c r="K3">
        <v>2021</v>
      </c>
      <c r="L3" s="155" t="s">
        <v>195</v>
      </c>
      <c r="M3" t="s">
        <v>71</v>
      </c>
      <c r="N3" s="65">
        <v>6902.8254999999999</v>
      </c>
      <c r="T3" s="65"/>
      <c r="V3" s="65"/>
    </row>
    <row r="4" spans="1:24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f t="shared" ref="G4:G67" si="0">YEAR(H4)</f>
        <v>2003</v>
      </c>
      <c r="H4" s="222">
        <v>37653</v>
      </c>
      <c r="I4" s="61">
        <v>6942.77</v>
      </c>
      <c r="K4">
        <v>2022</v>
      </c>
      <c r="L4" s="155" t="s">
        <v>195</v>
      </c>
      <c r="M4" t="s">
        <v>71</v>
      </c>
      <c r="N4" s="65">
        <v>6986.9590476190479</v>
      </c>
      <c r="P4" s="156" t="s">
        <v>67</v>
      </c>
      <c r="Q4" s="156" t="s">
        <v>68</v>
      </c>
      <c r="R4" s="156" t="s">
        <v>83</v>
      </c>
      <c r="T4" s="65"/>
      <c r="V4" s="65"/>
      <c r="W4" s="156" t="s">
        <v>201</v>
      </c>
    </row>
    <row r="5" spans="1:24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f t="shared" si="0"/>
        <v>2003</v>
      </c>
      <c r="H5" s="222">
        <v>37681</v>
      </c>
      <c r="I5" s="61">
        <v>6851.04</v>
      </c>
      <c r="K5">
        <v>2023</v>
      </c>
      <c r="L5" s="155" t="s">
        <v>195</v>
      </c>
      <c r="M5" t="s">
        <v>71</v>
      </c>
      <c r="N5" s="65">
        <v>7373.170681818181</v>
      </c>
      <c r="P5" s="157" t="str">
        <f>VLOOKUP(MAX(K3:K100),$K$3:$N$100,2,0)</f>
        <v>ene</v>
      </c>
      <c r="Q5" s="157">
        <f>MAX(K3:K100)</f>
        <v>2025</v>
      </c>
      <c r="R5" s="157" t="str">
        <f>P5&amp;"-"&amp;Q5</f>
        <v>ene-2025</v>
      </c>
      <c r="S5" t="s">
        <v>195</v>
      </c>
      <c r="T5" s="65" t="str">
        <f>VLOOKUP(MAX(K3:K100),$K$3:$N$100,3,0)</f>
        <v>Enero</v>
      </c>
      <c r="U5">
        <f>MAX(K3:K100)</f>
        <v>2025</v>
      </c>
      <c r="V5" s="195" t="str">
        <f>T5&amp;" "&amp;U5</f>
        <v>Enero 2025</v>
      </c>
      <c r="W5" s="157" t="str">
        <f>S5&amp;"-"&amp;P5&amp;" "&amp;Q5</f>
        <v>ene-ene 2025</v>
      </c>
      <c r="X5" t="str">
        <f>R5</f>
        <v>ene-2025</v>
      </c>
    </row>
    <row r="6" spans="1:24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f t="shared" si="0"/>
        <v>2003</v>
      </c>
      <c r="H6" s="222">
        <v>37712</v>
      </c>
      <c r="I6" s="61">
        <v>6855.04</v>
      </c>
      <c r="K6">
        <v>2024</v>
      </c>
      <c r="L6" s="155" t="s">
        <v>195</v>
      </c>
      <c r="M6" t="s">
        <v>71</v>
      </c>
      <c r="N6" s="65">
        <v>7282.9988636363632</v>
      </c>
      <c r="P6" s="157" t="str">
        <f>VLOOKUP(MAX(K3:K100)-1,$K$3:$N$100,2,0)</f>
        <v>ene</v>
      </c>
      <c r="Q6" s="157">
        <f>MAX(K3:K100)-1</f>
        <v>2024</v>
      </c>
      <c r="R6" s="157" t="str">
        <f>P6&amp;"-"&amp;Q6</f>
        <v>ene-2024</v>
      </c>
      <c r="S6" t="s">
        <v>195</v>
      </c>
      <c r="T6" s="65"/>
      <c r="V6" s="65"/>
      <c r="W6" s="157" t="str">
        <f>S6&amp;"-"&amp;P6&amp;" "&amp;Q6</f>
        <v>ene-ene 2024</v>
      </c>
      <c r="X6" t="str">
        <f>R6</f>
        <v>ene-2024</v>
      </c>
    </row>
    <row r="7" spans="1:24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f t="shared" si="0"/>
        <v>2003</v>
      </c>
      <c r="H7" s="222">
        <v>37742</v>
      </c>
      <c r="I7" s="61">
        <v>6462.22</v>
      </c>
      <c r="K7">
        <v>2025</v>
      </c>
      <c r="L7" s="155" t="s">
        <v>195</v>
      </c>
      <c r="M7" t="s">
        <v>71</v>
      </c>
      <c r="N7" s="65">
        <v>7892.6847727272743</v>
      </c>
      <c r="T7" s="65"/>
      <c r="V7" s="65"/>
    </row>
    <row r="8" spans="1:24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f t="shared" si="0"/>
        <v>2003</v>
      </c>
      <c r="H8" s="222">
        <v>37773</v>
      </c>
      <c r="I8" s="61">
        <v>6225.17</v>
      </c>
      <c r="T8" s="65"/>
      <c r="V8" s="65"/>
    </row>
    <row r="9" spans="1:24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f t="shared" si="0"/>
        <v>2003</v>
      </c>
      <c r="H9" s="222">
        <v>37803</v>
      </c>
      <c r="I9" s="61">
        <v>6010.63</v>
      </c>
      <c r="T9" s="65"/>
      <c r="V9" s="65"/>
    </row>
    <row r="10" spans="1:24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f t="shared" si="0"/>
        <v>2003</v>
      </c>
      <c r="H10" s="222">
        <v>37834</v>
      </c>
      <c r="I10" s="61">
        <v>6227.6</v>
      </c>
      <c r="T10" s="65"/>
      <c r="V10" s="65"/>
    </row>
    <row r="11" spans="1:24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f t="shared" si="0"/>
        <v>2003</v>
      </c>
      <c r="H11" s="222">
        <v>37865</v>
      </c>
      <c r="I11" s="61">
        <v>6218.07</v>
      </c>
      <c r="T11" s="65"/>
      <c r="V11" s="65"/>
    </row>
    <row r="12" spans="1:24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f t="shared" si="0"/>
        <v>2003</v>
      </c>
      <c r="H12" s="222">
        <v>37895</v>
      </c>
      <c r="I12" s="61">
        <v>6206.46</v>
      </c>
      <c r="T12" s="65"/>
      <c r="V12" s="65"/>
    </row>
    <row r="13" spans="1:24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f t="shared" si="0"/>
        <v>2003</v>
      </c>
      <c r="H13" s="222">
        <v>37926</v>
      </c>
      <c r="I13" s="61">
        <v>6155.65</v>
      </c>
      <c r="T13" s="65"/>
      <c r="V13" s="65"/>
    </row>
    <row r="14" spans="1:24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f t="shared" si="0"/>
        <v>2003</v>
      </c>
      <c r="H14" s="222">
        <v>37956</v>
      </c>
      <c r="I14" s="61">
        <v>5982.66</v>
      </c>
      <c r="T14" s="65"/>
      <c r="V14" s="65"/>
    </row>
    <row r="15" spans="1:24" x14ac:dyDescent="0.25">
      <c r="D15" s="60">
        <v>2015</v>
      </c>
      <c r="E15" s="194">
        <v>188477.32697742901</v>
      </c>
      <c r="G15" s="60">
        <f t="shared" si="0"/>
        <v>2004</v>
      </c>
      <c r="H15" s="222">
        <v>37987</v>
      </c>
      <c r="I15" s="61">
        <v>6190.4761904761908</v>
      </c>
      <c r="T15" s="65"/>
      <c r="V15" s="65"/>
    </row>
    <row r="16" spans="1:24" x14ac:dyDescent="0.25">
      <c r="D16" s="60">
        <v>2016</v>
      </c>
      <c r="E16" s="194">
        <v>204647.27307504832</v>
      </c>
      <c r="G16" s="60">
        <f t="shared" si="0"/>
        <v>2004</v>
      </c>
      <c r="H16" s="222">
        <v>38018</v>
      </c>
      <c r="I16" s="61">
        <v>6038.35</v>
      </c>
      <c r="T16" s="65"/>
      <c r="V16" s="65"/>
    </row>
    <row r="17" spans="4:22" x14ac:dyDescent="0.25">
      <c r="D17" s="60">
        <v>2017</v>
      </c>
      <c r="E17" s="194">
        <v>219122.27720283097</v>
      </c>
      <c r="G17" s="60">
        <f t="shared" si="0"/>
        <v>2004</v>
      </c>
      <c r="H17" s="222">
        <v>38047</v>
      </c>
      <c r="I17" s="61">
        <v>5974.636363636364</v>
      </c>
      <c r="T17" s="65"/>
      <c r="V17" s="65"/>
    </row>
    <row r="18" spans="4:22" x14ac:dyDescent="0.25">
      <c r="D18" s="60">
        <v>2018</v>
      </c>
      <c r="E18" s="194">
        <v>230576.47747041125</v>
      </c>
      <c r="G18" s="60">
        <f t="shared" si="0"/>
        <v>2004</v>
      </c>
      <c r="H18" s="222">
        <v>38078</v>
      </c>
      <c r="I18" s="61">
        <v>5730.5</v>
      </c>
      <c r="T18" s="65"/>
      <c r="V18" s="65"/>
    </row>
    <row r="19" spans="4:22" x14ac:dyDescent="0.25">
      <c r="D19" s="60">
        <v>2019</v>
      </c>
      <c r="E19" s="194">
        <v>236681.49706074136</v>
      </c>
      <c r="G19" s="60">
        <f t="shared" si="0"/>
        <v>2004</v>
      </c>
      <c r="H19" s="222">
        <v>38108</v>
      </c>
      <c r="I19" s="61">
        <v>5756.9047619047615</v>
      </c>
      <c r="T19" s="65"/>
      <c r="V19" s="65"/>
    </row>
    <row r="20" spans="4:22" x14ac:dyDescent="0.25">
      <c r="D20" s="60">
        <v>2020</v>
      </c>
      <c r="E20" s="194">
        <v>239914.72879376091</v>
      </c>
      <c r="G20" s="60">
        <f t="shared" si="0"/>
        <v>2004</v>
      </c>
      <c r="H20" s="222">
        <v>38139</v>
      </c>
      <c r="I20" s="61">
        <v>5922.272727272727</v>
      </c>
      <c r="S20" s="65"/>
      <c r="T20" s="65"/>
      <c r="V20" s="65"/>
    </row>
    <row r="21" spans="4:22" x14ac:dyDescent="0.25">
      <c r="D21" s="60">
        <v>2021</v>
      </c>
      <c r="E21" s="194">
        <v>270633.89619649464</v>
      </c>
      <c r="G21" s="60">
        <f t="shared" si="0"/>
        <v>2004</v>
      </c>
      <c r="H21" s="222">
        <v>38169</v>
      </c>
      <c r="I21" s="61">
        <v>5903.409090909091</v>
      </c>
      <c r="S21" s="65"/>
      <c r="T21" s="65"/>
      <c r="V21" s="65"/>
    </row>
    <row r="22" spans="4:22" x14ac:dyDescent="0.25">
      <c r="D22" s="60">
        <v>2022</v>
      </c>
      <c r="E22" s="194">
        <v>292946.78898127569</v>
      </c>
      <c r="G22" s="60">
        <f t="shared" si="0"/>
        <v>2004</v>
      </c>
      <c r="H22" s="222">
        <v>38200</v>
      </c>
      <c r="I22" s="61">
        <v>5908.818181818182</v>
      </c>
      <c r="S22" s="65"/>
      <c r="V22" s="65"/>
    </row>
    <row r="23" spans="4:22" x14ac:dyDescent="0.25">
      <c r="D23" s="60">
        <v>2023</v>
      </c>
      <c r="E23" s="194">
        <v>314281.97280683543</v>
      </c>
      <c r="F23" s="65"/>
      <c r="G23" s="60">
        <f t="shared" si="0"/>
        <v>2004</v>
      </c>
      <c r="H23" s="222">
        <v>38231</v>
      </c>
      <c r="I23" s="61">
        <v>5919.333333333333</v>
      </c>
    </row>
    <row r="24" spans="4:22" x14ac:dyDescent="0.25">
      <c r="D24" s="60">
        <v>2024</v>
      </c>
      <c r="E24" s="194">
        <v>332655.535201766</v>
      </c>
      <c r="G24" s="60">
        <f t="shared" si="0"/>
        <v>2004</v>
      </c>
      <c r="H24" s="222">
        <v>38261</v>
      </c>
      <c r="I24" s="61">
        <v>5995</v>
      </c>
    </row>
    <row r="25" spans="4:22" x14ac:dyDescent="0.25">
      <c r="D25" s="60">
        <v>2025</v>
      </c>
      <c r="E25" s="194">
        <v>357508.29509493604</v>
      </c>
      <c r="G25" s="60">
        <f t="shared" si="0"/>
        <v>2004</v>
      </c>
      <c r="H25" s="222">
        <v>38292</v>
      </c>
      <c r="I25" s="61">
        <v>6100</v>
      </c>
    </row>
    <row r="26" spans="4:22" x14ac:dyDescent="0.25">
      <c r="F26" s="64"/>
      <c r="G26" s="60">
        <f t="shared" si="0"/>
        <v>2004</v>
      </c>
      <c r="H26" s="222">
        <v>38322</v>
      </c>
      <c r="I26" s="61">
        <v>6185.227272727273</v>
      </c>
      <c r="J26" s="64"/>
    </row>
    <row r="27" spans="4:22" x14ac:dyDescent="0.25">
      <c r="G27" s="60">
        <f t="shared" si="0"/>
        <v>2005</v>
      </c>
      <c r="H27" s="222">
        <v>38353</v>
      </c>
      <c r="I27" s="61">
        <v>6276.666666666667</v>
      </c>
    </row>
    <row r="28" spans="4:22" x14ac:dyDescent="0.25">
      <c r="G28" s="60">
        <f t="shared" si="0"/>
        <v>2005</v>
      </c>
      <c r="H28" s="222">
        <v>38384</v>
      </c>
      <c r="I28" s="61">
        <v>6311</v>
      </c>
    </row>
    <row r="29" spans="4:22" x14ac:dyDescent="0.25">
      <c r="G29" s="60">
        <f t="shared" si="0"/>
        <v>2005</v>
      </c>
      <c r="H29" s="222">
        <v>38412</v>
      </c>
      <c r="I29" s="61">
        <v>6262.25</v>
      </c>
    </row>
    <row r="30" spans="4:22" x14ac:dyDescent="0.25">
      <c r="G30" s="60">
        <f t="shared" si="0"/>
        <v>2005</v>
      </c>
      <c r="H30" s="222">
        <v>38443</v>
      </c>
      <c r="I30" s="61">
        <v>6267.75</v>
      </c>
    </row>
    <row r="31" spans="4:22" x14ac:dyDescent="0.25">
      <c r="G31" s="60">
        <f t="shared" si="0"/>
        <v>2005</v>
      </c>
      <c r="H31" s="222">
        <v>38473</v>
      </c>
      <c r="I31" s="61">
        <v>6242.727272727273</v>
      </c>
    </row>
    <row r="32" spans="4:22" x14ac:dyDescent="0.25">
      <c r="G32" s="60">
        <f t="shared" si="0"/>
        <v>2005</v>
      </c>
      <c r="H32" s="222">
        <v>38504</v>
      </c>
      <c r="I32" s="61">
        <v>6129.318181818182</v>
      </c>
    </row>
    <row r="33" spans="7:9" x14ac:dyDescent="0.25">
      <c r="G33" s="60">
        <f t="shared" si="0"/>
        <v>2005</v>
      </c>
      <c r="H33" s="222">
        <v>38534</v>
      </c>
      <c r="I33" s="61">
        <v>6020.4761904761908</v>
      </c>
    </row>
    <row r="34" spans="7:9" x14ac:dyDescent="0.25">
      <c r="G34" s="60">
        <f t="shared" si="0"/>
        <v>2005</v>
      </c>
      <c r="H34" s="222">
        <v>38565</v>
      </c>
      <c r="I34" s="61">
        <v>5996.818181818182</v>
      </c>
    </row>
    <row r="35" spans="7:9" x14ac:dyDescent="0.25">
      <c r="G35" s="60">
        <f t="shared" si="0"/>
        <v>2005</v>
      </c>
      <c r="H35" s="222">
        <v>38596</v>
      </c>
      <c r="I35" s="61">
        <v>6110.2380952380954</v>
      </c>
    </row>
    <row r="36" spans="7:9" x14ac:dyDescent="0.25">
      <c r="G36" s="60">
        <f t="shared" si="0"/>
        <v>2005</v>
      </c>
      <c r="H36" s="222">
        <v>38626</v>
      </c>
      <c r="I36" s="61">
        <v>6118.8095238095239</v>
      </c>
    </row>
    <row r="37" spans="7:9" x14ac:dyDescent="0.25">
      <c r="G37" s="60">
        <f t="shared" si="0"/>
        <v>2005</v>
      </c>
      <c r="H37" s="222">
        <v>38657</v>
      </c>
      <c r="I37" s="61">
        <v>6127.5</v>
      </c>
    </row>
    <row r="38" spans="7:9" x14ac:dyDescent="0.25">
      <c r="G38" s="60">
        <f t="shared" si="0"/>
        <v>2005</v>
      </c>
      <c r="H38" s="222">
        <v>38687</v>
      </c>
      <c r="I38" s="61">
        <v>6109.5238095238092</v>
      </c>
    </row>
    <row r="39" spans="7:9" x14ac:dyDescent="0.25">
      <c r="G39" s="60">
        <f t="shared" si="0"/>
        <v>2006</v>
      </c>
      <c r="H39" s="222">
        <v>38718</v>
      </c>
      <c r="I39" s="61">
        <v>6125.909090909091</v>
      </c>
    </row>
    <row r="40" spans="7:9" x14ac:dyDescent="0.25">
      <c r="G40" s="60">
        <f t="shared" si="0"/>
        <v>2006</v>
      </c>
      <c r="H40" s="222">
        <v>38749</v>
      </c>
      <c r="I40" s="61">
        <v>6059</v>
      </c>
    </row>
    <row r="41" spans="7:9" x14ac:dyDescent="0.25">
      <c r="G41" s="60">
        <f t="shared" si="0"/>
        <v>2006</v>
      </c>
      <c r="H41" s="222">
        <v>38777</v>
      </c>
      <c r="I41" s="61">
        <v>5884.090909090909</v>
      </c>
    </row>
    <row r="42" spans="7:9" x14ac:dyDescent="0.25">
      <c r="G42" s="60">
        <f t="shared" si="0"/>
        <v>2006</v>
      </c>
      <c r="H42" s="222">
        <v>38808</v>
      </c>
      <c r="I42" s="61">
        <v>5796.666666666667</v>
      </c>
    </row>
    <row r="43" spans="7:9" x14ac:dyDescent="0.25">
      <c r="G43" s="60">
        <f t="shared" si="0"/>
        <v>2006</v>
      </c>
      <c r="H43" s="222">
        <v>38838</v>
      </c>
      <c r="I43" s="61">
        <v>5595.7142857142853</v>
      </c>
    </row>
    <row r="44" spans="7:9" x14ac:dyDescent="0.25">
      <c r="G44" s="60">
        <f t="shared" si="0"/>
        <v>2006</v>
      </c>
      <c r="H44" s="222">
        <v>38869</v>
      </c>
      <c r="I44" s="61">
        <v>5615.2380952380954</v>
      </c>
    </row>
    <row r="45" spans="7:9" x14ac:dyDescent="0.25">
      <c r="G45" s="60">
        <f t="shared" si="0"/>
        <v>2006</v>
      </c>
      <c r="H45" s="222">
        <v>38899</v>
      </c>
      <c r="I45" s="61">
        <v>5491.9047619047615</v>
      </c>
    </row>
    <row r="46" spans="7:9" x14ac:dyDescent="0.25">
      <c r="G46" s="60">
        <f t="shared" si="0"/>
        <v>2006</v>
      </c>
      <c r="H46" s="222">
        <v>38930</v>
      </c>
      <c r="I46" s="61">
        <v>5423.181818181818</v>
      </c>
    </row>
    <row r="47" spans="7:9" x14ac:dyDescent="0.25">
      <c r="G47" s="60">
        <f t="shared" si="0"/>
        <v>2006</v>
      </c>
      <c r="H47" s="222">
        <v>38961</v>
      </c>
      <c r="I47" s="61">
        <v>5398.25</v>
      </c>
    </row>
    <row r="48" spans="7:9" x14ac:dyDescent="0.25">
      <c r="G48" s="60">
        <f t="shared" si="0"/>
        <v>2006</v>
      </c>
      <c r="H48" s="222">
        <v>38991</v>
      </c>
      <c r="I48" s="61">
        <v>5344.772727272727</v>
      </c>
    </row>
    <row r="49" spans="7:9" x14ac:dyDescent="0.25">
      <c r="G49" s="60">
        <f t="shared" si="0"/>
        <v>2006</v>
      </c>
      <c r="H49" s="222">
        <v>39022</v>
      </c>
      <c r="I49" s="61">
        <v>5396.363636363636</v>
      </c>
    </row>
    <row r="50" spans="7:9" x14ac:dyDescent="0.25">
      <c r="G50" s="60">
        <f t="shared" si="0"/>
        <v>2006</v>
      </c>
      <c r="H50" s="222">
        <v>39052</v>
      </c>
      <c r="I50" s="61">
        <v>5313.1578947368425</v>
      </c>
    </row>
    <row r="51" spans="7:9" x14ac:dyDescent="0.25">
      <c r="G51" s="60">
        <f t="shared" si="0"/>
        <v>2007</v>
      </c>
      <c r="H51" s="222">
        <v>39083</v>
      </c>
      <c r="I51" s="61">
        <v>5200.681818181818</v>
      </c>
    </row>
    <row r="52" spans="7:9" x14ac:dyDescent="0.25">
      <c r="G52" s="60">
        <f t="shared" si="0"/>
        <v>2007</v>
      </c>
      <c r="H52" s="222">
        <v>39114</v>
      </c>
      <c r="I52" s="61">
        <v>5204</v>
      </c>
    </row>
    <row r="53" spans="7:9" x14ac:dyDescent="0.25">
      <c r="G53" s="60">
        <f t="shared" si="0"/>
        <v>2007</v>
      </c>
      <c r="H53" s="222">
        <v>39142</v>
      </c>
      <c r="I53" s="61">
        <v>5090.9523809523807</v>
      </c>
    </row>
    <row r="54" spans="7:9" x14ac:dyDescent="0.25">
      <c r="G54" s="60">
        <f t="shared" si="0"/>
        <v>2007</v>
      </c>
      <c r="H54" s="222">
        <v>39173</v>
      </c>
      <c r="I54" s="61">
        <v>5023.1578947368425</v>
      </c>
    </row>
    <row r="55" spans="7:9" x14ac:dyDescent="0.25">
      <c r="G55" s="60">
        <f t="shared" si="0"/>
        <v>2007</v>
      </c>
      <c r="H55" s="222">
        <v>39203</v>
      </c>
      <c r="I55" s="61">
        <v>5045.7142857142853</v>
      </c>
    </row>
    <row r="56" spans="7:9" x14ac:dyDescent="0.25">
      <c r="G56" s="60">
        <f t="shared" si="0"/>
        <v>2007</v>
      </c>
      <c r="H56" s="222">
        <v>39234</v>
      </c>
      <c r="I56" s="61">
        <v>5069.5</v>
      </c>
    </row>
    <row r="57" spans="7:9" x14ac:dyDescent="0.25">
      <c r="G57" s="60">
        <f t="shared" si="0"/>
        <v>2007</v>
      </c>
      <c r="H57" s="222">
        <v>39264</v>
      </c>
      <c r="I57" s="61">
        <v>5110.681818181818</v>
      </c>
    </row>
    <row r="58" spans="7:9" x14ac:dyDescent="0.25">
      <c r="G58" s="60">
        <f t="shared" si="0"/>
        <v>2007</v>
      </c>
      <c r="H58" s="222">
        <v>39295</v>
      </c>
      <c r="I58" s="61">
        <v>5096.136363636364</v>
      </c>
    </row>
    <row r="59" spans="7:9" x14ac:dyDescent="0.25">
      <c r="G59" s="60">
        <f t="shared" si="0"/>
        <v>2007</v>
      </c>
      <c r="H59" s="222">
        <v>39326</v>
      </c>
      <c r="I59" s="61">
        <v>5012.5</v>
      </c>
    </row>
    <row r="60" spans="7:9" x14ac:dyDescent="0.25">
      <c r="G60" s="60">
        <f t="shared" si="0"/>
        <v>2007</v>
      </c>
      <c r="H60" s="222">
        <v>39356</v>
      </c>
      <c r="I60" s="61">
        <v>4952.826086956522</v>
      </c>
    </row>
    <row r="61" spans="7:9" x14ac:dyDescent="0.25">
      <c r="G61" s="60">
        <f t="shared" si="0"/>
        <v>2007</v>
      </c>
      <c r="H61" s="222">
        <v>39387</v>
      </c>
      <c r="I61" s="61">
        <v>4714.318181818182</v>
      </c>
    </row>
    <row r="62" spans="7:9" x14ac:dyDescent="0.25">
      <c r="G62" s="60">
        <f t="shared" si="0"/>
        <v>2007</v>
      </c>
      <c r="H62" s="222">
        <v>39417</v>
      </c>
      <c r="I62" s="61">
        <v>4716.5</v>
      </c>
    </row>
    <row r="63" spans="7:9" x14ac:dyDescent="0.25">
      <c r="G63" s="60">
        <f t="shared" si="0"/>
        <v>2008</v>
      </c>
      <c r="H63" s="222">
        <v>39448</v>
      </c>
      <c r="I63" s="61">
        <v>4704.090909090909</v>
      </c>
    </row>
    <row r="64" spans="7:9" x14ac:dyDescent="0.25">
      <c r="G64" s="60">
        <f t="shared" si="0"/>
        <v>2008</v>
      </c>
      <c r="H64" s="222">
        <v>39479</v>
      </c>
      <c r="I64" s="61">
        <v>4672.8571428571431</v>
      </c>
    </row>
    <row r="65" spans="7:9" x14ac:dyDescent="0.25">
      <c r="G65" s="60">
        <f t="shared" si="0"/>
        <v>2008</v>
      </c>
      <c r="H65" s="222">
        <v>39508</v>
      </c>
      <c r="I65" s="61">
        <v>4524.7368421052633</v>
      </c>
    </row>
    <row r="66" spans="7:9" x14ac:dyDescent="0.25">
      <c r="G66" s="60">
        <f t="shared" si="0"/>
        <v>2008</v>
      </c>
      <c r="H66" s="222">
        <v>39539</v>
      </c>
      <c r="I66" s="61">
        <v>4274.090909090909</v>
      </c>
    </row>
    <row r="67" spans="7:9" x14ac:dyDescent="0.25">
      <c r="G67" s="60">
        <f t="shared" si="0"/>
        <v>2008</v>
      </c>
      <c r="H67" s="222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2">
        <v>39600</v>
      </c>
      <c r="I68" s="61">
        <v>3969</v>
      </c>
    </row>
    <row r="69" spans="7:9" x14ac:dyDescent="0.25">
      <c r="G69" s="60">
        <f t="shared" si="1"/>
        <v>2008</v>
      </c>
      <c r="H69" s="222">
        <v>39630</v>
      </c>
      <c r="I69" s="61">
        <v>3962.8260869565215</v>
      </c>
    </row>
    <row r="70" spans="7:9" x14ac:dyDescent="0.25">
      <c r="G70" s="60">
        <f t="shared" si="1"/>
        <v>2008</v>
      </c>
      <c r="H70" s="222">
        <v>39661</v>
      </c>
      <c r="I70" s="61">
        <v>3974.5</v>
      </c>
    </row>
    <row r="71" spans="7:9" x14ac:dyDescent="0.25">
      <c r="G71" s="60">
        <f t="shared" si="1"/>
        <v>2008</v>
      </c>
      <c r="H71" s="222">
        <v>39692</v>
      </c>
      <c r="I71" s="61">
        <v>3986.6666666666665</v>
      </c>
    </row>
    <row r="72" spans="7:9" x14ac:dyDescent="0.25">
      <c r="G72" s="60">
        <f t="shared" si="1"/>
        <v>2008</v>
      </c>
      <c r="H72" s="222">
        <v>39722</v>
      </c>
      <c r="I72" s="61">
        <v>4351.95652173913</v>
      </c>
    </row>
    <row r="73" spans="7:9" x14ac:dyDescent="0.25">
      <c r="G73" s="60">
        <f t="shared" si="1"/>
        <v>2008</v>
      </c>
      <c r="H73" s="222">
        <v>39753</v>
      </c>
      <c r="I73" s="61">
        <v>4799</v>
      </c>
    </row>
    <row r="74" spans="7:9" x14ac:dyDescent="0.25">
      <c r="G74" s="60">
        <f t="shared" si="1"/>
        <v>2008</v>
      </c>
      <c r="H74" s="222">
        <v>39783</v>
      </c>
      <c r="I74" s="61">
        <v>4874.2857142857147</v>
      </c>
    </row>
    <row r="75" spans="7:9" x14ac:dyDescent="0.25">
      <c r="G75" s="60">
        <f t="shared" si="1"/>
        <v>2009</v>
      </c>
      <c r="H75" s="222">
        <v>39814</v>
      </c>
      <c r="I75" s="61">
        <v>4978.5714285714284</v>
      </c>
    </row>
    <row r="76" spans="7:9" x14ac:dyDescent="0.25">
      <c r="G76" s="60">
        <f t="shared" si="1"/>
        <v>2009</v>
      </c>
      <c r="H76" s="222">
        <v>39845</v>
      </c>
      <c r="I76" s="61">
        <v>5085.75</v>
      </c>
    </row>
    <row r="77" spans="7:9" x14ac:dyDescent="0.25">
      <c r="G77" s="60">
        <f t="shared" si="1"/>
        <v>2009</v>
      </c>
      <c r="H77" s="222">
        <v>39873</v>
      </c>
      <c r="I77" s="61">
        <v>5124.545454545455</v>
      </c>
    </row>
    <row r="78" spans="7:9" x14ac:dyDescent="0.25">
      <c r="G78" s="60">
        <f t="shared" si="1"/>
        <v>2009</v>
      </c>
      <c r="H78" s="222">
        <v>39904</v>
      </c>
      <c r="I78" s="61">
        <v>5034.5</v>
      </c>
    </row>
    <row r="79" spans="7:9" x14ac:dyDescent="0.25">
      <c r="G79" s="60">
        <f t="shared" si="1"/>
        <v>2009</v>
      </c>
      <c r="H79" s="222">
        <v>39934</v>
      </c>
      <c r="I79" s="61">
        <v>5026.8421052631575</v>
      </c>
    </row>
    <row r="80" spans="7:9" x14ac:dyDescent="0.25">
      <c r="G80" s="60">
        <f t="shared" si="1"/>
        <v>2009</v>
      </c>
      <c r="H80" s="222">
        <v>39965</v>
      </c>
      <c r="I80" s="61">
        <v>5016.1904761904761</v>
      </c>
    </row>
    <row r="81" spans="7:9" x14ac:dyDescent="0.25">
      <c r="G81" s="60">
        <f t="shared" si="1"/>
        <v>2009</v>
      </c>
      <c r="H81" s="222">
        <v>39995</v>
      </c>
      <c r="I81" s="61">
        <v>4998.695652173913</v>
      </c>
    </row>
    <row r="82" spans="7:9" x14ac:dyDescent="0.25">
      <c r="G82" s="60">
        <f t="shared" si="1"/>
        <v>2009</v>
      </c>
      <c r="H82" s="222">
        <v>40026</v>
      </c>
      <c r="I82" s="61">
        <v>4944.7619047619046</v>
      </c>
    </row>
    <row r="83" spans="7:9" x14ac:dyDescent="0.25">
      <c r="G83" s="60">
        <f t="shared" si="1"/>
        <v>2009</v>
      </c>
      <c r="H83" s="222">
        <v>40057</v>
      </c>
      <c r="I83" s="61">
        <v>4923.8095238095239</v>
      </c>
    </row>
    <row r="84" spans="7:9" x14ac:dyDescent="0.25">
      <c r="G84" s="60">
        <f t="shared" si="1"/>
        <v>2009</v>
      </c>
      <c r="H84" s="222">
        <v>40087</v>
      </c>
      <c r="I84" s="61">
        <v>4870</v>
      </c>
    </row>
    <row r="85" spans="7:9" x14ac:dyDescent="0.25">
      <c r="G85" s="60">
        <f t="shared" si="1"/>
        <v>2009</v>
      </c>
      <c r="H85" s="222">
        <v>40118</v>
      </c>
      <c r="I85" s="61">
        <v>4828.5714285714284</v>
      </c>
    </row>
    <row r="86" spans="7:9" x14ac:dyDescent="0.25">
      <c r="G86" s="60">
        <f t="shared" si="1"/>
        <v>2009</v>
      </c>
      <c r="H86" s="222">
        <v>40148</v>
      </c>
      <c r="I86" s="61">
        <v>4649.0476190476193</v>
      </c>
    </row>
    <row r="87" spans="7:9" x14ac:dyDescent="0.25">
      <c r="G87" s="60">
        <f t="shared" si="1"/>
        <v>2010</v>
      </c>
      <c r="H87" s="222">
        <v>40179</v>
      </c>
      <c r="I87" s="61">
        <v>4655.5</v>
      </c>
    </row>
    <row r="88" spans="7:9" x14ac:dyDescent="0.25">
      <c r="G88" s="60">
        <f t="shared" si="1"/>
        <v>2010</v>
      </c>
      <c r="H88" s="222">
        <v>40210</v>
      </c>
      <c r="I88" s="61">
        <v>4694.75</v>
      </c>
    </row>
    <row r="89" spans="7:9" x14ac:dyDescent="0.25">
      <c r="G89" s="60">
        <f t="shared" si="1"/>
        <v>2010</v>
      </c>
      <c r="H89" s="222">
        <v>40238</v>
      </c>
      <c r="I89" s="61">
        <v>4693.909090909091</v>
      </c>
    </row>
    <row r="90" spans="7:9" x14ac:dyDescent="0.25">
      <c r="G90" s="60">
        <f t="shared" si="1"/>
        <v>2010</v>
      </c>
      <c r="H90" s="222">
        <v>40269</v>
      </c>
      <c r="I90" s="61">
        <v>4700.1000000000004</v>
      </c>
    </row>
    <row r="91" spans="7:9" x14ac:dyDescent="0.25">
      <c r="G91" s="60">
        <f t="shared" si="1"/>
        <v>2010</v>
      </c>
      <c r="H91" s="222">
        <v>40299</v>
      </c>
      <c r="I91" s="61">
        <v>4726.9523809523807</v>
      </c>
    </row>
    <row r="92" spans="7:9" x14ac:dyDescent="0.25">
      <c r="G92" s="60">
        <f t="shared" si="1"/>
        <v>2010</v>
      </c>
      <c r="H92" s="222">
        <v>40330</v>
      </c>
      <c r="I92" s="61">
        <v>4752.090909090909</v>
      </c>
    </row>
    <row r="93" spans="7:9" x14ac:dyDescent="0.25">
      <c r="G93" s="60">
        <f t="shared" si="1"/>
        <v>2010</v>
      </c>
      <c r="H93" s="222">
        <v>40360</v>
      </c>
      <c r="I93" s="61">
        <v>4757</v>
      </c>
    </row>
    <row r="94" spans="7:9" x14ac:dyDescent="0.25">
      <c r="G94" s="60">
        <f t="shared" si="1"/>
        <v>2010</v>
      </c>
      <c r="H94" s="222">
        <v>40391</v>
      </c>
      <c r="I94" s="61">
        <v>4755.772727272727</v>
      </c>
    </row>
    <row r="95" spans="7:9" x14ac:dyDescent="0.25">
      <c r="G95" s="60">
        <f t="shared" si="1"/>
        <v>2010</v>
      </c>
      <c r="H95" s="222">
        <v>40422</v>
      </c>
      <c r="I95" s="61">
        <v>4783.4761904761908</v>
      </c>
    </row>
    <row r="96" spans="7:9" x14ac:dyDescent="0.25">
      <c r="G96" s="60">
        <f t="shared" si="1"/>
        <v>2010</v>
      </c>
      <c r="H96" s="222">
        <v>40452</v>
      </c>
      <c r="I96" s="61">
        <v>4917.1428571428569</v>
      </c>
    </row>
    <row r="97" spans="7:9" x14ac:dyDescent="0.25">
      <c r="G97" s="60">
        <f t="shared" si="1"/>
        <v>2010</v>
      </c>
      <c r="H97" s="222">
        <v>40483</v>
      </c>
      <c r="I97" s="61">
        <v>4796.636363636364</v>
      </c>
    </row>
    <row r="98" spans="7:9" x14ac:dyDescent="0.25">
      <c r="G98" s="60">
        <f t="shared" si="1"/>
        <v>2010</v>
      </c>
      <c r="H98" s="222">
        <v>40513</v>
      </c>
      <c r="I98" s="61">
        <v>4570.227272727273</v>
      </c>
    </row>
    <row r="99" spans="7:9" x14ac:dyDescent="0.25">
      <c r="G99" s="60">
        <f t="shared" si="1"/>
        <v>2011</v>
      </c>
      <c r="H99" s="222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2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2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2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2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2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2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2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2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2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2">
        <v>40848</v>
      </c>
      <c r="I109" s="61">
        <v>4309</v>
      </c>
    </row>
    <row r="110" spans="7:9" x14ac:dyDescent="0.25">
      <c r="G110" s="60">
        <f t="shared" si="1"/>
        <v>2011</v>
      </c>
      <c r="H110" s="222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2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2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2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2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2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2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2">
        <v>41091</v>
      </c>
      <c r="I117" s="61">
        <v>4438</v>
      </c>
    </row>
    <row r="118" spans="7:9" x14ac:dyDescent="0.25">
      <c r="G118" s="60">
        <f t="shared" si="1"/>
        <v>2012</v>
      </c>
      <c r="H118" s="222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2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2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2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2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2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2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2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2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2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2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2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2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2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2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2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2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2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2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2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2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2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2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2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2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2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2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2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2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2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2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2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2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2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2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2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2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2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2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2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2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2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2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2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2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2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2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2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2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2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2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2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2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2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2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2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2">
        <v>42826</v>
      </c>
      <c r="I174" s="61">
        <v>5569.53</v>
      </c>
    </row>
    <row r="175" spans="7:9" x14ac:dyDescent="0.25">
      <c r="G175" s="60">
        <f t="shared" si="2"/>
        <v>2017</v>
      </c>
      <c r="H175" s="222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2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2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2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2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2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2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2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2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2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2">
        <v>43160</v>
      </c>
      <c r="I185" s="61">
        <v>5531.7945</v>
      </c>
    </row>
    <row r="186" spans="7:9" x14ac:dyDescent="0.25">
      <c r="G186" s="60">
        <f t="shared" si="2"/>
        <v>2018</v>
      </c>
      <c r="H186" s="222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2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2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2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2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2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2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2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2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2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2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2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2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2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2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2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2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2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2">
        <v>43739</v>
      </c>
      <c r="I204" s="61">
        <v>6439.38195652174</v>
      </c>
    </row>
    <row r="205" spans="7:9" x14ac:dyDescent="0.25">
      <c r="G205" s="60">
        <f t="shared" si="3"/>
        <v>2019</v>
      </c>
      <c r="H205" s="222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2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2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2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2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2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2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2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2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2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2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2">
        <v>44105</v>
      </c>
      <c r="I216" s="61">
        <v>7018.63590909091</v>
      </c>
    </row>
    <row r="217" spans="7:9" x14ac:dyDescent="0.25">
      <c r="G217" s="60">
        <f t="shared" si="3"/>
        <v>2020</v>
      </c>
      <c r="H217" s="222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2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2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2">
        <v>44228</v>
      </c>
      <c r="I220" s="61">
        <v>6723.152</v>
      </c>
    </row>
    <row r="221" spans="7:9" x14ac:dyDescent="0.25">
      <c r="G221" s="60">
        <f t="shared" si="3"/>
        <v>2021</v>
      </c>
      <c r="H221" s="222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2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2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2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2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2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2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2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2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2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2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2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2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2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2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2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2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2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2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2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2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2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2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2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2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2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2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2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2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2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2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2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2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2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2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2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2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2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2">
        <v>45413</v>
      </c>
      <c r="I259" s="61">
        <v>7506.9517499999993</v>
      </c>
    </row>
    <row r="260" spans="7:9" x14ac:dyDescent="0.25">
      <c r="G260" s="60">
        <f t="shared" ref="G260:G262" si="4">YEAR(H260)</f>
        <v>2024</v>
      </c>
      <c r="H260" s="222">
        <v>45444</v>
      </c>
      <c r="I260" s="61">
        <v>7529.649736842106</v>
      </c>
    </row>
    <row r="261" spans="7:9" x14ac:dyDescent="0.25">
      <c r="G261" s="60">
        <f t="shared" si="4"/>
        <v>2024</v>
      </c>
      <c r="H261" s="222">
        <v>45474</v>
      </c>
      <c r="I261" s="61">
        <v>7554.6780434782604</v>
      </c>
    </row>
    <row r="262" spans="7:9" x14ac:dyDescent="0.25">
      <c r="G262" s="60">
        <f t="shared" si="4"/>
        <v>2024</v>
      </c>
      <c r="H262" s="222">
        <v>45505</v>
      </c>
      <c r="I262" s="61">
        <v>7594.0761904761894</v>
      </c>
    </row>
    <row r="263" spans="7:9" x14ac:dyDescent="0.25">
      <c r="G263" s="60">
        <f t="shared" ref="G263" si="5">YEAR(H263)</f>
        <v>2024</v>
      </c>
      <c r="H263" s="222">
        <v>45536</v>
      </c>
      <c r="I263" s="61">
        <v>7764.5704999999998</v>
      </c>
    </row>
    <row r="264" spans="7:9" x14ac:dyDescent="0.25">
      <c r="G264" s="60">
        <f t="shared" ref="G264:G265" si="6">YEAR(H264)</f>
        <v>2024</v>
      </c>
      <c r="H264" s="222">
        <v>45566</v>
      </c>
      <c r="I264" s="61">
        <v>7866.6784782608702</v>
      </c>
    </row>
    <row r="265" spans="7:9" x14ac:dyDescent="0.25">
      <c r="G265" s="60">
        <f t="shared" si="6"/>
        <v>2024</v>
      </c>
      <c r="H265" s="222">
        <v>45597</v>
      </c>
      <c r="I265" s="61">
        <v>7805.0828571428574</v>
      </c>
    </row>
    <row r="266" spans="7:9" x14ac:dyDescent="0.25">
      <c r="G266" s="60">
        <f t="shared" ref="G266:G278" si="7">YEAR(H266)</f>
        <v>2024</v>
      </c>
      <c r="H266" s="222">
        <v>45627</v>
      </c>
      <c r="I266" s="61">
        <v>7810.2420000000002</v>
      </c>
    </row>
    <row r="267" spans="7:9" x14ac:dyDescent="0.25">
      <c r="G267" s="60">
        <f t="shared" si="7"/>
        <v>2025</v>
      </c>
      <c r="H267" s="222">
        <v>45658</v>
      </c>
      <c r="I267" s="61">
        <v>7892.6847727272743</v>
      </c>
    </row>
    <row r="268" spans="7:9" x14ac:dyDescent="0.25">
      <c r="G268" s="60">
        <f t="shared" si="7"/>
        <v>2025</v>
      </c>
      <c r="H268" s="222">
        <v>45689</v>
      </c>
      <c r="I268" s="61"/>
    </row>
    <row r="269" spans="7:9" x14ac:dyDescent="0.25">
      <c r="G269" s="60">
        <f t="shared" si="7"/>
        <v>2025</v>
      </c>
      <c r="H269" s="222">
        <v>45717</v>
      </c>
      <c r="I269" s="61"/>
    </row>
    <row r="270" spans="7:9" x14ac:dyDescent="0.25">
      <c r="G270" s="60">
        <f t="shared" si="7"/>
        <v>2025</v>
      </c>
      <c r="H270" s="222">
        <v>45748</v>
      </c>
      <c r="I270" s="61"/>
    </row>
    <row r="271" spans="7:9" x14ac:dyDescent="0.25">
      <c r="G271" s="60">
        <f t="shared" si="7"/>
        <v>2025</v>
      </c>
      <c r="H271" s="222">
        <v>45778</v>
      </c>
      <c r="I271" s="61"/>
    </row>
    <row r="272" spans="7:9" x14ac:dyDescent="0.25">
      <c r="G272" s="60">
        <f t="shared" si="7"/>
        <v>2025</v>
      </c>
      <c r="H272" s="222">
        <v>45809</v>
      </c>
      <c r="I272" s="61"/>
    </row>
    <row r="273" spans="7:9" x14ac:dyDescent="0.25">
      <c r="G273" s="60">
        <f t="shared" si="7"/>
        <v>2025</v>
      </c>
      <c r="H273" s="222">
        <v>45839</v>
      </c>
      <c r="I273" s="61"/>
    </row>
    <row r="274" spans="7:9" x14ac:dyDescent="0.25">
      <c r="G274" s="60">
        <f t="shared" si="7"/>
        <v>2025</v>
      </c>
      <c r="H274" s="222">
        <v>45870</v>
      </c>
      <c r="I274" s="61"/>
    </row>
    <row r="275" spans="7:9" x14ac:dyDescent="0.25">
      <c r="G275" s="60">
        <f t="shared" si="7"/>
        <v>2025</v>
      </c>
      <c r="H275" s="222">
        <v>45901</v>
      </c>
      <c r="I275" s="61"/>
    </row>
    <row r="276" spans="7:9" x14ac:dyDescent="0.25">
      <c r="G276" s="60">
        <f t="shared" si="7"/>
        <v>2025</v>
      </c>
      <c r="H276" s="222">
        <v>45931</v>
      </c>
      <c r="I276" s="61"/>
    </row>
    <row r="277" spans="7:9" x14ac:dyDescent="0.25">
      <c r="G277" s="60">
        <f t="shared" si="7"/>
        <v>2025</v>
      </c>
      <c r="H277" s="222">
        <v>45962</v>
      </c>
      <c r="I277" s="61"/>
    </row>
    <row r="278" spans="7:9" x14ac:dyDescent="0.25">
      <c r="G278" s="60">
        <f t="shared" si="7"/>
        <v>2025</v>
      </c>
      <c r="H278" s="222">
        <v>45992</v>
      </c>
      <c r="I278" s="61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 1 3 9 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 2 0 2 5 - 0 2 - 0 3 T 0 0 : 3 8 : 2 6 . 5 9 9 0 1 6 8 - 0 3 : 0 0 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1019E31C-4F7D-4648-9802-20F348B93D44}">
  <ds:schemaRefs/>
</ds:datastoreItem>
</file>

<file path=customXml/itemProps10.xml><?xml version="1.0" encoding="utf-8"?>
<ds:datastoreItem xmlns:ds="http://schemas.openxmlformats.org/officeDocument/2006/customXml" ds:itemID="{9167848C-EE0A-4C22-8B5D-9DEF4736FE8E}">
  <ds:schemaRefs/>
</ds:datastoreItem>
</file>

<file path=customXml/itemProps11.xml><?xml version="1.0" encoding="utf-8"?>
<ds:datastoreItem xmlns:ds="http://schemas.openxmlformats.org/officeDocument/2006/customXml" ds:itemID="{2B27D2BE-DB0C-442A-9B9A-319DB9737AF5}">
  <ds:schemaRefs/>
</ds:datastoreItem>
</file>

<file path=customXml/itemProps12.xml><?xml version="1.0" encoding="utf-8"?>
<ds:datastoreItem xmlns:ds="http://schemas.openxmlformats.org/officeDocument/2006/customXml" ds:itemID="{7F0E9155-1FFF-4CC6-B2DD-8C2A3EC0BE3D}">
  <ds:schemaRefs/>
</ds:datastoreItem>
</file>

<file path=customXml/itemProps13.xml><?xml version="1.0" encoding="utf-8"?>
<ds:datastoreItem xmlns:ds="http://schemas.openxmlformats.org/officeDocument/2006/customXml" ds:itemID="{5A7508E5-E518-4E98-819A-86DDC0B96041}">
  <ds:schemaRefs/>
</ds:datastoreItem>
</file>

<file path=customXml/itemProps14.xml><?xml version="1.0" encoding="utf-8"?>
<ds:datastoreItem xmlns:ds="http://schemas.openxmlformats.org/officeDocument/2006/customXml" ds:itemID="{445DC530-7859-4056-894E-08F6F82B9DD0}">
  <ds:schemaRefs/>
</ds:datastoreItem>
</file>

<file path=customXml/itemProps15.xml><?xml version="1.0" encoding="utf-8"?>
<ds:datastoreItem xmlns:ds="http://schemas.openxmlformats.org/officeDocument/2006/customXml" ds:itemID="{520A2E4E-0DE2-41D8-A1F3-4E044C06BDA1}">
  <ds:schemaRefs/>
</ds:datastoreItem>
</file>

<file path=customXml/itemProps16.xml><?xml version="1.0" encoding="utf-8"?>
<ds:datastoreItem xmlns:ds="http://schemas.openxmlformats.org/officeDocument/2006/customXml" ds:itemID="{9DE93DF6-EED4-443F-BEFB-DF5CA26D3E86}">
  <ds:schemaRefs/>
</ds:datastoreItem>
</file>

<file path=customXml/itemProps2.xml><?xml version="1.0" encoding="utf-8"?>
<ds:datastoreItem xmlns:ds="http://schemas.openxmlformats.org/officeDocument/2006/customXml" ds:itemID="{96D602D8-C9C7-417D-BEF0-F37BBB96B5E1}">
  <ds:schemaRefs/>
</ds:datastoreItem>
</file>

<file path=customXml/itemProps3.xml><?xml version="1.0" encoding="utf-8"?>
<ds:datastoreItem xmlns:ds="http://schemas.openxmlformats.org/officeDocument/2006/customXml" ds:itemID="{E79C05DC-125D-4105-978D-57DCAE16C8F3}">
  <ds:schemaRefs/>
</ds:datastoreItem>
</file>

<file path=customXml/itemProps4.xml><?xml version="1.0" encoding="utf-8"?>
<ds:datastoreItem xmlns:ds="http://schemas.openxmlformats.org/officeDocument/2006/customXml" ds:itemID="{D525B24B-F7FE-49F6-9867-FB4A3609F087}">
  <ds:schemaRefs/>
</ds:datastoreItem>
</file>

<file path=customXml/itemProps5.xml><?xml version="1.0" encoding="utf-8"?>
<ds:datastoreItem xmlns:ds="http://schemas.openxmlformats.org/officeDocument/2006/customXml" ds:itemID="{963996F9-1ECB-465A-B8FD-1132B63135D1}">
  <ds:schemaRefs/>
</ds:datastoreItem>
</file>

<file path=customXml/itemProps6.xml><?xml version="1.0" encoding="utf-8"?>
<ds:datastoreItem xmlns:ds="http://schemas.openxmlformats.org/officeDocument/2006/customXml" ds:itemID="{C0CFDE4F-EE17-40AB-BBE0-A28B70674B90}">
  <ds:schemaRefs/>
</ds:datastoreItem>
</file>

<file path=customXml/itemProps7.xml><?xml version="1.0" encoding="utf-8"?>
<ds:datastoreItem xmlns:ds="http://schemas.openxmlformats.org/officeDocument/2006/customXml" ds:itemID="{08E51D19-2E06-4AAD-A876-484C0F00036C}">
  <ds:schemaRefs/>
</ds:datastoreItem>
</file>

<file path=customXml/itemProps8.xml><?xml version="1.0" encoding="utf-8"?>
<ds:datastoreItem xmlns:ds="http://schemas.openxmlformats.org/officeDocument/2006/customXml" ds:itemID="{39784B48-2F0D-4D5C-85AC-0F6C8D383958}">
  <ds:schemaRefs/>
</ds:datastoreItem>
</file>

<file path=customXml/itemProps9.xml><?xml version="1.0" encoding="utf-8"?>
<ds:datastoreItem xmlns:ds="http://schemas.openxmlformats.org/officeDocument/2006/customXml" ds:itemID="{3E711774-95B6-4A82-984E-8287B4BFC2D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2025-02-12T13:27:22Z</dcterms:modified>
</cp:coreProperties>
</file>