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5\Publicaciones\Resultado de subastas\"/>
    </mc:Choice>
  </mc:AlternateContent>
  <xr:revisionPtr revIDLastSave="0" documentId="13_ncr:1_{D8E50925-2FFD-458C-BC97-28DAC4B29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bastas" sheetId="4" r:id="rId1"/>
    <sheet name="2006" sheetId="21" r:id="rId2"/>
    <sheet name="2007" sheetId="22" r:id="rId3"/>
    <sheet name="2008" sheetId="23" r:id="rId4"/>
    <sheet name="2009" sheetId="24" r:id="rId5"/>
    <sheet name="2010" sheetId="25" r:id="rId6"/>
    <sheet name="2012" sheetId="26" r:id="rId7"/>
    <sheet name="2013" sheetId="27" r:id="rId8"/>
    <sheet name="2014" sheetId="28" r:id="rId9"/>
    <sheet name="2015" sheetId="2" r:id="rId10"/>
    <sheet name="2016" sheetId="13" r:id="rId11"/>
    <sheet name="2017" sheetId="29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" sheetId="20" r:id="rId18"/>
    <sheet name="2024" sheetId="31" r:id="rId19"/>
    <sheet name="2025" sheetId="32" r:id="rId20"/>
    <sheet name="C.F." sheetId="1" r:id="rId21"/>
  </sheets>
  <definedNames>
    <definedName name="_2006">#REF!</definedName>
    <definedName name="_2006A112052009">'C.F.'!$D$14</definedName>
    <definedName name="_2006A207122009_14_95">'C.F.'!$D$17</definedName>
    <definedName name="_2006A207122009_15">'C.F.'!$D$18</definedName>
    <definedName name="_2006B112052009_8_89">'C.F.'!$D$15</definedName>
    <definedName name="_2006B112052009_8_9">'C.F.'!$D$16</definedName>
    <definedName name="_2006B207122009_8_5">'C.F.'!$D$19</definedName>
    <definedName name="_2006B207122009_8_57">'C.F.'!$D$20</definedName>
    <definedName name="_2006B207122009_8_65">'C.F.'!$D$21</definedName>
    <definedName name="_2006B207122009_8_67">'C.F.'!$D$22</definedName>
    <definedName name="_2006B207122009_8_68">'C.F.'!$D$23</definedName>
    <definedName name="_2006B207122009_8_73">'C.F.'!$D$24</definedName>
    <definedName name="_2006B207122009_8_74">'C.F.'!$D$25</definedName>
    <definedName name="_2006B207122009_8_75">'C.F.'!$D$26</definedName>
    <definedName name="_2006B207122009_8_79">'C.F.'!$D$27</definedName>
    <definedName name="_2007">#REF!</definedName>
    <definedName name="_2007A1116032010_14_4">'C.F.'!$D$28</definedName>
    <definedName name="_2007A1116032010_14_49">'C.F.'!$D$29</definedName>
    <definedName name="_2007A1116032010_14_5">'C.F.'!$D$30</definedName>
    <definedName name="_2007A1116032010_14_6">'C.F.'!$D$31</definedName>
    <definedName name="_2007A1116032010_14_65">'C.F.'!$D$32</definedName>
    <definedName name="_2007A223112010_11">'C.F.'!$D$35</definedName>
    <definedName name="_2007A223112010_11_74">'C.F.'!$D$36</definedName>
    <definedName name="_2007A223112010_11_75">'C.F.'!$D$37</definedName>
    <definedName name="_2007A223112010_11_89">'C.F.'!$D$38</definedName>
    <definedName name="_2007A223112010_11_9">'C.F.'!$D$39</definedName>
    <definedName name="_2007A223112010_11_98">'C.F.'!$D$40</definedName>
    <definedName name="_2007A223112010_12_14">'C.F.'!$D$41</definedName>
    <definedName name="_2007A223112010_12_24">'C.F.'!$D$42</definedName>
    <definedName name="_2007A223112010_12_25">'C.F.'!$D$43</definedName>
    <definedName name="_2007A223112010_12_35">'C.F.'!$D$44</definedName>
    <definedName name="_2007A223112010_12_37">'C.F.'!$D$45</definedName>
    <definedName name="_2007A223112010_12_39">'C.F.'!$D$46</definedName>
    <definedName name="_2007A223112010_12_4">'C.F.'!$D$47</definedName>
    <definedName name="_2007A223112010_12_43">'C.F.'!$D$48</definedName>
    <definedName name="_2007A223112010_12_45">'C.F.'!$D$49</definedName>
    <definedName name="_2007A223112010_12_48">'C.F.'!$D$50</definedName>
    <definedName name="_2007A223112010_12_5">'C.F.'!$D$51</definedName>
    <definedName name="_2007B1116032010_8_39">'C.F.'!$D$33</definedName>
    <definedName name="_2007B1116032010_8_4">'C.F.'!$D$34</definedName>
    <definedName name="_2008">#REF!</definedName>
    <definedName name="_2008A112032011">'C.F.'!$D$52</definedName>
    <definedName name="_2008B112032011_8">'C.F.'!$D$53</definedName>
    <definedName name="_2008B112032011_8_1">'C.F.'!$D$54</definedName>
    <definedName name="_2008B112032011_8_14">'C.F.'!$D$55</definedName>
    <definedName name="_2008B112032011_8_15">'C.F.'!$D$56</definedName>
    <definedName name="_2008B112032011_8_19">'C.F.'!$D$57</definedName>
    <definedName name="_2008B112032011_8_2">'C.F.'!$D$58</definedName>
    <definedName name="_2008B112032011_8_24">'C.F.'!$D$59</definedName>
    <definedName name="_2008B112032011_8_25">'C.F.'!$D$60</definedName>
    <definedName name="_2009">#REF!</definedName>
    <definedName name="_2009A112052010_4">'C.F.'!$D$61</definedName>
    <definedName name="_2009A112052011_5">'C.F.'!$D$62</definedName>
    <definedName name="_2009A112052011_5_1">'C.F.'!$D$63</definedName>
    <definedName name="_2009A112052011_5_2">'C.F.'!$D$64</definedName>
    <definedName name="_2009A112052011_5_3">'C.F.'!$D$65</definedName>
    <definedName name="_2009A112052011_5_4">'C.F.'!$D$66</definedName>
    <definedName name="_2009A112052011_5_5">'C.F.'!$D$67</definedName>
    <definedName name="_2009A112052011_5_6">'C.F.'!$D$68</definedName>
    <definedName name="_2009A112052011_5_7">'C.F.'!$D$69</definedName>
    <definedName name="_2009A112052011_5_8">'C.F.'!$D$70</definedName>
    <definedName name="_2009A112052011_5_9">'C.F.'!$D$71</definedName>
    <definedName name="_2009A112052012_6_1">'C.F.'!$D$72</definedName>
    <definedName name="_2009A112052012_6_25">'C.F.'!$D$73</definedName>
    <definedName name="_2009A112052012_6_4">'C.F.'!$D$74</definedName>
    <definedName name="_2009A112052012_6_55">'C.F.'!$D$75</definedName>
    <definedName name="_2009A112052012_6_7">'C.F.'!$D$76</definedName>
    <definedName name="_2009A112052012_6_85">'C.F.'!$D$77</definedName>
    <definedName name="_2009A227052010_4">'C.F.'!$D$78</definedName>
    <definedName name="_2009A227052011_5_8">'C.F.'!$D$79</definedName>
    <definedName name="_2009A227052011_5_9">'C.F.'!$D$80</definedName>
    <definedName name="_2009A227052011_5_95">'C.F.'!$D$81</definedName>
    <definedName name="_2009A227052012_6_9">'C.F.'!$D$82</definedName>
    <definedName name="_2009A227052012_6_95">'C.F.'!$D$83</definedName>
    <definedName name="_2009A301102011_5">'C.F.'!$D$84</definedName>
    <definedName name="_2009A301102011_5_8">'C.F.'!$D$85</definedName>
    <definedName name="_2009A301102012_6_8">'C.F.'!$D$86</definedName>
    <definedName name="_2009A301102012_6_95">'C.F.'!$D$87</definedName>
    <definedName name="_2009A301102012_7">'C.F.'!$D$88</definedName>
    <definedName name="_2009A301102013_7_9">'C.F.'!$D$89</definedName>
    <definedName name="_2009A301102013_7_95">'C.F.'!$D$90</definedName>
    <definedName name="_2009A301102013_8">'C.F.'!$D$91</definedName>
    <definedName name="_2010">#REF!</definedName>
    <definedName name="_2010A126032011_3_8">'C.F.'!$D$92</definedName>
    <definedName name="_2010A126032011_3_85">'C.F.'!$D$93</definedName>
    <definedName name="_2010A126032011_4">'C.F.'!$D$94</definedName>
    <definedName name="_2010A126032012_5_7">'C.F.'!$D$95</definedName>
    <definedName name="_2010A126032012_5_8">'C.F.'!$D$96</definedName>
    <definedName name="_2010A126032012_5_85">'C.F.'!$D$97</definedName>
    <definedName name="_2010A126032012_5_9">'C.F.'!$D$98</definedName>
    <definedName name="_2010A126032012_6">'C.F.'!$D$99</definedName>
    <definedName name="_2010A126032013_6_95">'C.F.'!$D$100</definedName>
    <definedName name="_2010A126032014_7_95">'C.F.'!$D$101</definedName>
    <definedName name="_2010A126032014_8">'C.F.'!$D$102</definedName>
    <definedName name="_2010A126032015_9">'C.F.'!$D$103</definedName>
    <definedName name="_2010A226062013_7_1">'C.F.'!$D$104</definedName>
    <definedName name="_2010A226062013_7_2">'C.F.'!$D$105</definedName>
    <definedName name="_2012">#REF!</definedName>
    <definedName name="_2012A126032016_8_49">'C.F.'!$D$116</definedName>
    <definedName name="_2012A126032016_8_75">'C.F.'!$D$117</definedName>
    <definedName name="_2012A126032017_10_0">'C.F.'!$D$128</definedName>
    <definedName name="_2012A126032017_9_73">'C.F.'!$D$126</definedName>
    <definedName name="_2012A126032017_9_75">'C.F.'!$D$127</definedName>
    <definedName name="_2012A126062015_7_74">'C.F.'!$D$110</definedName>
    <definedName name="_2012A126062015_8_25">'C.F.'!$D$111</definedName>
    <definedName name="_2012A126062016_8_74">'C.F.'!$D$118</definedName>
    <definedName name="_2012A126062016_9_00">'C.F.'!$D$119</definedName>
    <definedName name="_2012A126092014_6_99">'C.F.'!$D$106</definedName>
    <definedName name="_2012A126092014_7_50">'C.F.'!$D$107</definedName>
    <definedName name="_2012A126092015_7_99">'C.F.'!$D$112</definedName>
    <definedName name="_2012A126092015_8_50">'C.F.'!$D$113</definedName>
    <definedName name="_2012A126092016_8_97">'C.F.'!$D$120</definedName>
    <definedName name="_2012A126092016_8_99">'C.F.'!$D$121</definedName>
    <definedName name="_2012A126092016_9_25">'C.F.'!$D$122</definedName>
    <definedName name="_2012A126112014_7_24">'C.F.'!$D$108</definedName>
    <definedName name="_2012A126112014_7_75">'C.F.'!$D$109</definedName>
    <definedName name="_2012A126112015_8_24">'C.F.'!$D$114</definedName>
    <definedName name="_2012A126112015_8_75">'C.F.'!$D$115</definedName>
    <definedName name="_2012A126112016_9_22">'C.F.'!$D$123</definedName>
    <definedName name="_2012A126112016_9_24">'C.F.'!$D$124</definedName>
    <definedName name="_2012A126112016_9_50">'C.F.'!$D$125</definedName>
    <definedName name="_2012A217072015">'C.F.'!$D$129</definedName>
    <definedName name="_2012A217072016">'C.F.'!$D$130</definedName>
    <definedName name="_2012A217072017">'C.F.'!$D$131</definedName>
    <definedName name="_2012A413092017">'C.F.'!$D$135</definedName>
    <definedName name="_2012A414092015">'C.F.'!$D$134</definedName>
    <definedName name="_2012A623102016">'C.F.'!$D$140</definedName>
    <definedName name="_2012A623102017">'C.F.'!$D$141</definedName>
    <definedName name="_2012A624102015">'C.F.'!$D$139</definedName>
    <definedName name="_2012A722112016">'C.F.'!$D$143</definedName>
    <definedName name="_2012A722112017">'C.F.'!$D$144</definedName>
    <definedName name="_2012A723112015">'C.F.'!$D$142</definedName>
    <definedName name="_2012A930052014">'C.F.'!$D$145</definedName>
    <definedName name="_2013">#REF!</definedName>
    <definedName name="_2013A113032015">'C.F.'!$D$152</definedName>
    <definedName name="_2013A113032016">'C.F.'!$D$153</definedName>
    <definedName name="_2013A113032017">'C.F.'!$D$154</definedName>
    <definedName name="_2013A113032018">'C.F.'!$D$155</definedName>
    <definedName name="_2013A128022015">'C.F.'!$D$148</definedName>
    <definedName name="_2013A128022016">'C.F.'!$D$149</definedName>
    <definedName name="_2013A128022017">'C.F.'!$D$150</definedName>
    <definedName name="_2013A128022018">'C.F.'!$D$151</definedName>
    <definedName name="_2013A220062016">'C.F.'!$D$156</definedName>
    <definedName name="_2013A220062017">'C.F.'!$D$157</definedName>
    <definedName name="_2013A220062018">'C.F.'!$D$158</definedName>
    <definedName name="_2013A305112014">'C.F.'!$D$159</definedName>
    <definedName name="_2013A41_26092014">'C.F.'!$D$160</definedName>
    <definedName name="_2013A42_26092014">'C.F.'!$D$161</definedName>
    <definedName name="_2013A43_26092014">'C.F.'!$D$162</definedName>
    <definedName name="_2013A44_26092014">'C.F.'!$D$163</definedName>
    <definedName name="_2014">#REF!</definedName>
    <definedName name="_2014BTPA_23012016">'C.F.'!$D$168</definedName>
    <definedName name="_2014BTPA_26022016">'C.F.'!$D$164</definedName>
    <definedName name="_2014BTPA_26022017">'C.F.'!$D$165</definedName>
    <definedName name="_2014BTPA_26022018">'C.F.'!$D$166</definedName>
    <definedName name="_2014BTPA_26022019">'C.F.'!$D$167</definedName>
    <definedName name="_2015">'2015'!$B$5</definedName>
    <definedName name="_2015BTPA_04022018">'C.F.'!$D$172</definedName>
    <definedName name="_2015BTPA_04022019">'C.F.'!$D$173</definedName>
    <definedName name="_2015BTPA_04022020">'C.F.'!$D$174</definedName>
    <definedName name="_2016">'2016'!$B$6</definedName>
    <definedName name="_2016BTPA_20012018">'C.F.'!$D$178</definedName>
    <definedName name="_2016BTPA_27122018">'C.F.'!$D$182</definedName>
    <definedName name="_2016BTPA_28072019">'C.F.'!$D$179</definedName>
    <definedName name="_2017">#REF!</definedName>
    <definedName name="_2024" localSheetId="19">'2025'!$B$8:$N$8</definedName>
    <definedName name="_2024">'2024'!$B$8:$N$8</definedName>
    <definedName name="_xlnm._FilterDatabase" localSheetId="9" hidden="1">'2015'!$B$8:$N$39</definedName>
    <definedName name="_xlnm._FilterDatabase" localSheetId="10" hidden="1">'2016'!$B$9:$N$33</definedName>
    <definedName name="_xlnm._FilterDatabase" localSheetId="12" hidden="1">'2018'!$C$10:$L$25</definedName>
    <definedName name="_xlnm._FilterDatabase" localSheetId="13" hidden="1">'2019'!$B$11:$L$44</definedName>
    <definedName name="_xlnm._FilterDatabase" localSheetId="14" hidden="1">'2020'!$B$11:$M$11</definedName>
    <definedName name="_xlnm._FilterDatabase" localSheetId="15" hidden="1">'2021'!$B$11:$M$40</definedName>
    <definedName name="_xlnm._FilterDatabase" localSheetId="16" hidden="1">'2022'!$B$11:$M$31</definedName>
    <definedName name="_xlnm._FilterDatabase" localSheetId="17" hidden="1">'2023'!$B$11:$M$26</definedName>
    <definedName name="_xlnm._FilterDatabase" localSheetId="18" hidden="1">'2024'!$B$11:$N$22</definedName>
    <definedName name="_xlnm._FilterDatabase" localSheetId="19" hidden="1">'2025'!$B$11:$N$17</definedName>
    <definedName name="_xlnm._FilterDatabase" localSheetId="20" hidden="1">'C.F.'!$A$13:$U$200</definedName>
    <definedName name="_xlnm._FilterDatabase" localSheetId="0" hidden="1">Subastas!#REF!</definedName>
    <definedName name="CondicFinanc">'C.F.'!$B$11</definedName>
    <definedName name="PYTNA01F1024">'C.F.'!$D$132</definedName>
    <definedName name="PYTNA01F1412">'C.F.'!$D$136</definedName>
    <definedName name="PYTNA01F1701">'C.F.'!$D$146</definedName>
    <definedName name="PYTNA01F3617">'C.F.'!$D$169</definedName>
    <definedName name="PYTNA01F4367">'C.F.'!$D$175</definedName>
    <definedName name="PYTNA01F4482">'C.F.'!$D$196</definedName>
    <definedName name="PYTNA01F6057">'C.F.'!$D$180</definedName>
    <definedName name="PYTNA01F7667">'C.F.'!$D$183</definedName>
    <definedName name="PYTNA02F1030">'C.F.'!$D$133</definedName>
    <definedName name="PYTNA02F1428">'C.F.'!$D$137</definedName>
    <definedName name="PYTNA02F1717">'C.F.'!$D$147</definedName>
    <definedName name="PYTNA02F3624">'C.F.'!$D$170</definedName>
    <definedName name="PYTNA02F4374">'C.F.'!$D$176</definedName>
    <definedName name="PYTNA02F4499">'C.F.'!$D$197</definedName>
    <definedName name="PYTNA02F6064">'C.F.'!$D$181</definedName>
    <definedName name="PYTNA02F7674">'C.F.'!$D$184</definedName>
    <definedName name="PYTNA03F1434">'C.F.'!$D$138</definedName>
    <definedName name="PYTNA03F3631">'C.F.'!$D$171</definedName>
    <definedName name="PYTNA03F4399">'C.F.'!$D$177</definedName>
    <definedName name="subasta">Subastas!$B$6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2" i="1" l="1"/>
  <c r="K17" i="32"/>
  <c r="E17" i="32"/>
  <c r="F17" i="32"/>
  <c r="F16" i="32" l="1"/>
  <c r="O202" i="1"/>
  <c r="N203" i="1"/>
  <c r="O203" i="1" s="1"/>
  <c r="F14" i="32"/>
  <c r="F12" i="32"/>
  <c r="O201" i="1"/>
  <c r="B20" i="32"/>
  <c r="F15" i="31"/>
  <c r="F18" i="31"/>
  <c r="F12" i="31"/>
  <c r="F21" i="31" l="1"/>
  <c r="F22" i="31" s="1"/>
  <c r="K22" i="31" l="1"/>
  <c r="E22" i="31"/>
  <c r="N200" i="1" l="1"/>
  <c r="O200" i="1" s="1"/>
  <c r="N199" i="1" l="1"/>
  <c r="N198" i="1"/>
  <c r="O198" i="1" l="1"/>
  <c r="O199" i="1" l="1"/>
  <c r="N196" i="1" l="1"/>
  <c r="N197" i="1"/>
  <c r="N195" i="1"/>
  <c r="B25" i="31" l="1"/>
  <c r="E26" i="20"/>
  <c r="J26" i="20"/>
  <c r="B29" i="29" l="1"/>
  <c r="B46" i="2"/>
  <c r="B59" i="28"/>
  <c r="B37" i="27"/>
  <c r="B58" i="26"/>
  <c r="B27" i="25"/>
  <c r="B44" i="24"/>
  <c r="B22" i="23"/>
  <c r="B37" i="22"/>
  <c r="B27" i="21"/>
  <c r="B205" i="1" l="1"/>
  <c r="B29" i="20"/>
  <c r="B34" i="19"/>
  <c r="B43" i="18"/>
  <c r="B45" i="17"/>
  <c r="B49" i="16"/>
  <c r="B29" i="15"/>
  <c r="B40" i="13"/>
  <c r="O196" i="1" l="1"/>
  <c r="O197" i="1" l="1"/>
  <c r="O54" i="1" l="1"/>
  <c r="O55" i="1"/>
  <c r="O56" i="1"/>
  <c r="O57" i="1"/>
  <c r="O58" i="1"/>
  <c r="O59" i="1"/>
  <c r="O60" i="1"/>
  <c r="O5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33" i="1"/>
  <c r="O21" i="1"/>
  <c r="O22" i="1"/>
  <c r="O23" i="1"/>
  <c r="O24" i="1"/>
  <c r="O25" i="1"/>
  <c r="O26" i="1"/>
  <c r="O27" i="1"/>
  <c r="O20" i="1"/>
  <c r="O19" i="1"/>
  <c r="O16" i="1"/>
  <c r="O15" i="1"/>
  <c r="O17" i="1"/>
  <c r="O18" i="1"/>
  <c r="O28" i="1"/>
  <c r="O29" i="1"/>
  <c r="O30" i="1"/>
  <c r="O31" i="1"/>
  <c r="O32" i="1"/>
  <c r="O14" i="1"/>
  <c r="N188" i="1"/>
  <c r="O188" i="1" s="1"/>
  <c r="N189" i="1"/>
  <c r="O189" i="1" s="1"/>
  <c r="N190" i="1"/>
  <c r="O190" i="1" s="1"/>
  <c r="N191" i="1"/>
  <c r="O191" i="1" s="1"/>
  <c r="O192" i="1"/>
  <c r="N193" i="1"/>
  <c r="O193" i="1" s="1"/>
  <c r="N194" i="1"/>
  <c r="O194" i="1" s="1"/>
  <c r="O195" i="1"/>
  <c r="E31" i="19" l="1"/>
  <c r="J31" i="19"/>
  <c r="J40" i="18" l="1"/>
  <c r="E40" i="18"/>
  <c r="J42" i="17" l="1"/>
  <c r="E42" i="17"/>
  <c r="C40" i="17" l="1"/>
  <c r="C37" i="17" l="1"/>
  <c r="C30" i="17" l="1"/>
  <c r="E46" i="16" l="1"/>
  <c r="I46" i="16"/>
  <c r="C16" i="16" l="1"/>
  <c r="C17" i="16"/>
  <c r="C18" i="16"/>
  <c r="C19" i="16"/>
  <c r="I26" i="15" l="1"/>
  <c r="E26" i="15" l="1"/>
  <c r="F39" i="2" l="1"/>
  <c r="K33" i="13" l="1"/>
  <c r="F33" i="13"/>
  <c r="K39" i="2" l="1"/>
  <c r="H11" i="13" l="1"/>
  <c r="H10" i="13"/>
  <c r="F162" i="1" l="1"/>
  <c r="F161" i="1" l="1"/>
  <c r="F160" i="1"/>
  <c r="F159" i="1" l="1"/>
</calcChain>
</file>

<file path=xl/sharedStrings.xml><?xml version="1.0" encoding="utf-8"?>
<sst xmlns="http://schemas.openxmlformats.org/spreadsheetml/2006/main" count="2532" uniqueCount="305">
  <si>
    <t>Fecha de emisión</t>
  </si>
  <si>
    <t>Moneda</t>
  </si>
  <si>
    <t>Tasa nominal</t>
  </si>
  <si>
    <t>Plazo (años)</t>
  </si>
  <si>
    <t>Agente de colocación</t>
  </si>
  <si>
    <t>Fecha de vencimiento</t>
  </si>
  <si>
    <t xml:space="preserve"> PYG </t>
  </si>
  <si>
    <t>BCP</t>
  </si>
  <si>
    <t xml:space="preserve"> USD </t>
  </si>
  <si>
    <t>BVPASA</t>
  </si>
  <si>
    <t>MH</t>
  </si>
  <si>
    <t>PYG</t>
  </si>
  <si>
    <t>Fecha de subasta</t>
  </si>
  <si>
    <t>Cantidad de ofertas</t>
  </si>
  <si>
    <t>-</t>
  </si>
  <si>
    <t>Tasa/Precio mínima/o</t>
  </si>
  <si>
    <t>Tasa/Precio máxima/o</t>
  </si>
  <si>
    <t>Código DEPO / ISIN</t>
  </si>
  <si>
    <t>2015BTPA-04022018</t>
  </si>
  <si>
    <t>2015BTPA-04022019</t>
  </si>
  <si>
    <t>2015BTPA-04022020</t>
  </si>
  <si>
    <t>2014BTPA-26022016</t>
  </si>
  <si>
    <t>2014BTPA-26022017</t>
  </si>
  <si>
    <t>2014BTPA-26022018</t>
  </si>
  <si>
    <t>2014BTPA-26022019</t>
  </si>
  <si>
    <t>2014BTPA-23012016</t>
  </si>
  <si>
    <t>PYTNA01F3617</t>
  </si>
  <si>
    <t>PYTNA02F3624</t>
  </si>
  <si>
    <t>PYTNA03F3631</t>
  </si>
  <si>
    <t>PYTNA01F4367</t>
  </si>
  <si>
    <t>PYTNA02F4374</t>
  </si>
  <si>
    <t>PYTNA03F4399</t>
  </si>
  <si>
    <t>RESULTADO DE SUBASTAS DE BONOS DEL TESORO 2015</t>
  </si>
  <si>
    <t>DEPO-BCP</t>
  </si>
  <si>
    <t>SEN-BVPASA</t>
  </si>
  <si>
    <t>Monto licitado (Gs.)</t>
  </si>
  <si>
    <t>Monto adjudicado (Gs.)</t>
  </si>
  <si>
    <t>CONDICIONES FINANCIERAS</t>
  </si>
  <si>
    <t>Monto propuesto (Gs.)</t>
  </si>
  <si>
    <t>2013A113032017</t>
  </si>
  <si>
    <t>2013A113032018</t>
  </si>
  <si>
    <t>2013A128022015</t>
  </si>
  <si>
    <t>2013A128022016</t>
  </si>
  <si>
    <t>2013A128022017</t>
  </si>
  <si>
    <t>2013A128022018</t>
  </si>
  <si>
    <t>2013A113032015</t>
  </si>
  <si>
    <t>2013A113032016</t>
  </si>
  <si>
    <t>2013A220062016</t>
  </si>
  <si>
    <t>2013A220062017</t>
  </si>
  <si>
    <t>2013A220062018</t>
  </si>
  <si>
    <t>2013A305112014</t>
  </si>
  <si>
    <t>2013A42-26092014</t>
  </si>
  <si>
    <t>2013A41-26092014</t>
  </si>
  <si>
    <t>2013A43-26092014</t>
  </si>
  <si>
    <t>2013A44-26092014</t>
  </si>
  <si>
    <t>Título físico</t>
  </si>
  <si>
    <t>Título desmaterializado</t>
  </si>
  <si>
    <t>2012A126092014-6,99</t>
  </si>
  <si>
    <t>2012A126092014-7,50</t>
  </si>
  <si>
    <t>2012A126112014-7,24</t>
  </si>
  <si>
    <t>2012A126112014-7,75</t>
  </si>
  <si>
    <t>2012A126062015-7,74</t>
  </si>
  <si>
    <t>2012A126062015-8,25</t>
  </si>
  <si>
    <t>2012A126092015-7,99</t>
  </si>
  <si>
    <t>2012A126092015-8,50</t>
  </si>
  <si>
    <t>2012A126112015-8,24</t>
  </si>
  <si>
    <t>2012A126112015-8,75</t>
  </si>
  <si>
    <t>2012A126032016-8,49</t>
  </si>
  <si>
    <t>2012A126062016-8,74</t>
  </si>
  <si>
    <t>2012A126062016-9,00</t>
  </si>
  <si>
    <t>2012A126092016-8,97</t>
  </si>
  <si>
    <t>2012A126092016-8,99</t>
  </si>
  <si>
    <t>2012A126092016-9,25</t>
  </si>
  <si>
    <t>2012A126112016-9,22</t>
  </si>
  <si>
    <t>2012A126112016-9,24</t>
  </si>
  <si>
    <t>2012A126112016-9,50</t>
  </si>
  <si>
    <t>2012A126032017-9,73</t>
  </si>
  <si>
    <t>2012A126032017-9,75</t>
  </si>
  <si>
    <t>2012A126032017-10,0</t>
  </si>
  <si>
    <t>2012A126032016-8,75</t>
  </si>
  <si>
    <t>2012A217072015</t>
  </si>
  <si>
    <t>2012A217072016</t>
  </si>
  <si>
    <t>2012A217072017</t>
  </si>
  <si>
    <t>PYTNA01F1024</t>
  </si>
  <si>
    <t>PYTNA02F1030</t>
  </si>
  <si>
    <t>2012A414092015</t>
  </si>
  <si>
    <t>2012A413092017</t>
  </si>
  <si>
    <t>PYTNA01F1412</t>
  </si>
  <si>
    <t>PYTNA02F1428</t>
  </si>
  <si>
    <t>PYTNA03F1434</t>
  </si>
  <si>
    <t>2012A624102015</t>
  </si>
  <si>
    <t>2012A623102016</t>
  </si>
  <si>
    <t>2012A623102017</t>
  </si>
  <si>
    <t>2012A723112015</t>
  </si>
  <si>
    <t>2012A722112016</t>
  </si>
  <si>
    <t>2012A722112017</t>
  </si>
  <si>
    <t>2012A930052014</t>
  </si>
  <si>
    <t>PYTNA02F1717</t>
  </si>
  <si>
    <t>PYTNA01F1701</t>
  </si>
  <si>
    <t>2010A126032011-3,8</t>
  </si>
  <si>
    <t>2010A126032011-3,85</t>
  </si>
  <si>
    <t>2010A126032011-4</t>
  </si>
  <si>
    <t>2010A126032012-5,7</t>
  </si>
  <si>
    <t>2010A126032012-5,8</t>
  </si>
  <si>
    <t>2010A126032012-5,85</t>
  </si>
  <si>
    <t>2010A126032012-5,9</t>
  </si>
  <si>
    <t>2010A126032012-6</t>
  </si>
  <si>
    <t>2010A126032013-6,95</t>
  </si>
  <si>
    <t>2010A126032014-7,95</t>
  </si>
  <si>
    <t>2010A126032014-8</t>
  </si>
  <si>
    <t>2010A126032015-9</t>
  </si>
  <si>
    <t>2010A226062013-7,1</t>
  </si>
  <si>
    <t>2010A226062013-7,2</t>
  </si>
  <si>
    <t>2009A112052010-4</t>
  </si>
  <si>
    <t>2009A112052011-5</t>
  </si>
  <si>
    <t>2009A112052011-5,1</t>
  </si>
  <si>
    <t>2009A112052011-5,2</t>
  </si>
  <si>
    <t>2009A112052011-5,3</t>
  </si>
  <si>
    <t>2009A112052011-5,4</t>
  </si>
  <si>
    <t>2009A112052011-5,5</t>
  </si>
  <si>
    <t>2009A112052011-5,6</t>
  </si>
  <si>
    <t>2009A112052011-5,7</t>
  </si>
  <si>
    <t>2009A112052011-5,8</t>
  </si>
  <si>
    <t>2009A112052011-5,9</t>
  </si>
  <si>
    <t>2009A112052012-6,1</t>
  </si>
  <si>
    <t>2009A112052012-6,25</t>
  </si>
  <si>
    <t>2009A112052012-6,4</t>
  </si>
  <si>
    <t>2009A112052012-6,55</t>
  </si>
  <si>
    <t>2009A112052012-6,7</t>
  </si>
  <si>
    <t>2009A112052012-6,85</t>
  </si>
  <si>
    <t>2009A301102011-5</t>
  </si>
  <si>
    <t>2009A301102011-5,8</t>
  </si>
  <si>
    <t>2009A301102012-6,8</t>
  </si>
  <si>
    <t>2009A301102012-6,95</t>
  </si>
  <si>
    <t>2009A301102012-7</t>
  </si>
  <si>
    <t>2009A301102013-7,9</t>
  </si>
  <si>
    <t>2009A301102013-7,95</t>
  </si>
  <si>
    <t>2009A301102013-8</t>
  </si>
  <si>
    <t>29705/2010</t>
  </si>
  <si>
    <t>2009A227052010-4</t>
  </si>
  <si>
    <t>2009A227052011-5,8</t>
  </si>
  <si>
    <t>2009A227052011-5,9</t>
  </si>
  <si>
    <t>2009A227052011-5,95</t>
  </si>
  <si>
    <t>2009A227052012-6,9</t>
  </si>
  <si>
    <t>2009A227052012-6,95</t>
  </si>
  <si>
    <t>2008A112032011</t>
  </si>
  <si>
    <t>2008B112032011-8</t>
  </si>
  <si>
    <t>2008B112032011-8,1</t>
  </si>
  <si>
    <t>2008B112032011-8,14</t>
  </si>
  <si>
    <t>2008B112032011-8,15</t>
  </si>
  <si>
    <t>2008B112032011-8,2</t>
  </si>
  <si>
    <t>2008B112032011-8,24</t>
  </si>
  <si>
    <t>2008B112032011-8,25</t>
  </si>
  <si>
    <t>2008B112032011-8,19</t>
  </si>
  <si>
    <t>Valor nominal de cada serie</t>
  </si>
  <si>
    <t>Formato del título</t>
  </si>
  <si>
    <t>$ 500</t>
  </si>
  <si>
    <t>2007A1116032010-14,4</t>
  </si>
  <si>
    <t>2007A1116032010-14,49</t>
  </si>
  <si>
    <t>2007A1116032010-14,5</t>
  </si>
  <si>
    <t>2007A1116032010-14,6</t>
  </si>
  <si>
    <t>2007A1116032010-14,65</t>
  </si>
  <si>
    <t>2007B1116032010-8,39</t>
  </si>
  <si>
    <t>2007B1116032010-8,4</t>
  </si>
  <si>
    <t>2007A223112010-11</t>
  </si>
  <si>
    <t>2007A223112010-11,74</t>
  </si>
  <si>
    <t>2007A223112010-11,75</t>
  </si>
  <si>
    <t>2007A223112010-11,89</t>
  </si>
  <si>
    <t>2007A223112010-11,9</t>
  </si>
  <si>
    <t>2007A223112010-11,98</t>
  </si>
  <si>
    <t>2007A223112010-12,14</t>
  </si>
  <si>
    <t>2007A223112010-12,24</t>
  </si>
  <si>
    <t>2007A223112010-12,25</t>
  </si>
  <si>
    <t>2007A223112010-12,35</t>
  </si>
  <si>
    <t>2007A223112010-12,37</t>
  </si>
  <si>
    <t>2007A223112010-12,39</t>
  </si>
  <si>
    <t>2007A223112010-12,4</t>
  </si>
  <si>
    <t>2007A223112010-12,43</t>
  </si>
  <si>
    <t>2007A223112010-12,45</t>
  </si>
  <si>
    <t>2007A223112010-12,48</t>
  </si>
  <si>
    <t>2007A223112010-12,5</t>
  </si>
  <si>
    <t>2006A112052009</t>
  </si>
  <si>
    <t>2006B112052009-8,89</t>
  </si>
  <si>
    <t>2006B112052009-8,9</t>
  </si>
  <si>
    <t>2006B207122009-8,5</t>
  </si>
  <si>
    <t>2006A207122009-14,95</t>
  </si>
  <si>
    <t>2006A207122009-15</t>
  </si>
  <si>
    <t>2006B207122009-8,57</t>
  </si>
  <si>
    <t>2006B207122009-8,65</t>
  </si>
  <si>
    <t>2006B207122009-8,67</t>
  </si>
  <si>
    <t>2006B207122009-8,68</t>
  </si>
  <si>
    <t>2006B207122009-8,73</t>
  </si>
  <si>
    <t>2006B207122009-8,74</t>
  </si>
  <si>
    <t>2006B207122009-8,75</t>
  </si>
  <si>
    <t>2006B207122009-8,79</t>
  </si>
  <si>
    <t xml:space="preserve">RESULTADO DE SUBASTAS DE BONOS DEL TESORO </t>
  </si>
  <si>
    <t>Condiciones financieras</t>
  </si>
  <si>
    <t xml:space="preserve">Obs: En el 2011 no se realizó ninguna subastas de títulos. </t>
  </si>
  <si>
    <t>PYTNA01F6057</t>
  </si>
  <si>
    <t>PYTNA02F6064</t>
  </si>
  <si>
    <t>RESULTADO DE SUBASTAS DE BONOS DEL TESORO 2016</t>
  </si>
  <si>
    <t>2016BTPA-20012018</t>
  </si>
  <si>
    <t>2016BTPA-28072019</t>
  </si>
  <si>
    <t>Monto adjudicado</t>
  </si>
  <si>
    <t>Pago de intereses</t>
  </si>
  <si>
    <t>Semestral</t>
  </si>
  <si>
    <t>Amortización</t>
  </si>
  <si>
    <t>Al vencimiento</t>
  </si>
  <si>
    <t>Ofertas recibidas</t>
  </si>
  <si>
    <t>Ofertas adjudicadas</t>
  </si>
  <si>
    <t>TOTAL (Gs.)</t>
  </si>
  <si>
    <t>2016BTPA-27122018</t>
  </si>
  <si>
    <t>PYTNA01F7667</t>
  </si>
  <si>
    <t>Precio de corte</t>
  </si>
  <si>
    <t>Precio mínimo</t>
  </si>
  <si>
    <t>Precio máximo</t>
  </si>
  <si>
    <t>Agente de custodia</t>
  </si>
  <si>
    <t>PYTNA02F7674</t>
  </si>
  <si>
    <t>Código DEPO/ ISIN</t>
  </si>
  <si>
    <t>2017BTPA-09112021</t>
  </si>
  <si>
    <t>2017BTPA-09112022</t>
  </si>
  <si>
    <t>2017BTPA-09112023</t>
  </si>
  <si>
    <t>Tasa de corte implícita (*)</t>
  </si>
  <si>
    <t xml:space="preserve">(*) Representa la tasa de interés que cotiza el mercado en la fecha de subasta (correspondiente al precio de corte). </t>
  </si>
  <si>
    <t>RESULTADO DE SUBASTAS DE BONOS DEL TESORO 2018</t>
  </si>
  <si>
    <t>PYTNA01F8236</t>
  </si>
  <si>
    <t>PYTNA01F8541</t>
  </si>
  <si>
    <t>18-set-18</t>
  </si>
  <si>
    <t>PYTNA01F8731</t>
  </si>
  <si>
    <t>RESULTADO DE SUBASTAS DE BONOS DEL TESORO 2019</t>
  </si>
  <si>
    <t>PYTNA02F9159</t>
  </si>
  <si>
    <t>16-abrl-19</t>
  </si>
  <si>
    <t>17-set-19</t>
  </si>
  <si>
    <t>RESULTADO DE SUBASTAS DE BONOS DEL TESORO 2020</t>
  </si>
  <si>
    <t>PYTNA01F0886</t>
  </si>
  <si>
    <t>PYTNA01F0902</t>
  </si>
  <si>
    <t>Tasa Nominal</t>
  </si>
  <si>
    <t>RESULTADO DE SUBASTAS DE BONOS DEL TESORO 2021</t>
  </si>
  <si>
    <t>PYTNA01F1249</t>
  </si>
  <si>
    <t>PYTNA02F1255</t>
  </si>
  <si>
    <t>Inicio</t>
  </si>
  <si>
    <t>RESULTADO DE SUBASTAS DE BONOS DEL TESORO 2022</t>
  </si>
  <si>
    <t>PYTNA01F4482</t>
  </si>
  <si>
    <t>PYTNA02F4499</t>
  </si>
  <si>
    <t>RESULTADO DE SUBASTAS DE BONOS DEL TESORO 2023</t>
  </si>
  <si>
    <t>https://www.bcp.gov.py/webapps/web/cotizacion/monedas</t>
  </si>
  <si>
    <t>Monto adjudicado (USD)*</t>
  </si>
  <si>
    <t>Datatec-BCP</t>
  </si>
  <si>
    <t xml:space="preserve">Monto adjudicado </t>
  </si>
  <si>
    <t>RESULTADO DE SUBASTAS DE BONOS DEL TESORO 2006</t>
  </si>
  <si>
    <t>RESULTADO DE SUBASTAS DE BONOS DEL TESORO 2007</t>
  </si>
  <si>
    <t>RESULTADO DE SUBASTAS DE BONOS DEL TESORO 2008</t>
  </si>
  <si>
    <t>RESULTADO DE SUBASTAS DE BONOS DEL TESORO 2009</t>
  </si>
  <si>
    <t>RESULTADO DE SUBASTAS DE BONOS DEL TESORO 2010</t>
  </si>
  <si>
    <t>2012A413092016</t>
  </si>
  <si>
    <t>RESULTADO DE SUBASTAS DE BONOS DEL TESORO 2012</t>
  </si>
  <si>
    <t>RESULTADO DE SUBASTAS DE BONOS DEL TESORO 2013</t>
  </si>
  <si>
    <t>RESULTADO DE SUBASTAS DE BONOS DEL TESORO 2014</t>
  </si>
  <si>
    <t>9-nov.-17</t>
  </si>
  <si>
    <t>19-set-17</t>
  </si>
  <si>
    <t>TIR</t>
  </si>
  <si>
    <t>RESULTADO DE SUBASTAS DE BONOS DEL TESORO 2017</t>
  </si>
  <si>
    <t>RESULTADO DE SUBASTAS DE BONOS DEL TESORO 2024</t>
  </si>
  <si>
    <t>PYTNA03F8010</t>
  </si>
  <si>
    <t>PYTNA04F8027</t>
  </si>
  <si>
    <t>PYTNA05F8034</t>
  </si>
  <si>
    <t xml:space="preserve">PYTNA03F8010 </t>
  </si>
  <si>
    <t>Fuente: Dirección General de Política de Endeudamiento. VEP. MEF.</t>
  </si>
  <si>
    <t>Tipo de cambio PGN</t>
  </si>
  <si>
    <r>
      <t xml:space="preserve">Plataforma de negociación </t>
    </r>
    <r>
      <rPr>
        <b/>
        <vertAlign val="superscript"/>
        <sz val="10"/>
        <color theme="1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</si>
  <si>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1"/>
        <rFont val="Garamond"/>
        <family val="1"/>
      </rPr>
      <t>(**)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</si>
  <si>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</si>
  <si>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En el pliego quedaba definido cuál sería la tasa de interés máxima para cada plazo. </t>
    </r>
  </si>
  <si>
    <r>
      <t xml:space="preserve">TIR </t>
    </r>
    <r>
      <rPr>
        <b/>
        <vertAlign val="superscript"/>
        <sz val="10"/>
        <color theme="1"/>
        <rFont val="Garamond"/>
        <family val="1"/>
      </rPr>
      <t>(***)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</si>
  <si>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BCP;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</si>
  <si>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precios. </t>
    </r>
  </si>
  <si>
    <r>
      <rPr>
        <vertAlign val="superscript"/>
        <sz val="9"/>
        <color theme="1"/>
        <rFont val="Garamond"/>
        <family val="1"/>
      </rPr>
      <t>(***)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</si>
  <si>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</si>
  <si>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</si>
  <si>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</si>
  <si>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(1)</t>
    </r>
    <r>
      <rPr>
        <sz val="9"/>
        <color theme="1"/>
        <rFont val="Garamond"/>
        <family val="1"/>
      </rPr>
      <t xml:space="preserve"> DEPO= Depositaria de Valores del Banco Central del Paraguay (BCP); SEN= Sistema Electrónico de Negociación de la Bolsa de Valores y Productos de Asunción S.A. (BVPASA). </t>
    </r>
  </si>
  <si>
    <r>
      <rPr>
        <vertAlign val="superscript"/>
        <sz val="9"/>
        <color theme="1"/>
        <rFont val="Garamond"/>
        <family val="1"/>
      </rPr>
      <t>(2)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 (precio sucio).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</si>
  <si>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financiero en la fecha de subasta (correspondiente al precio y tasa de corte). </t>
    </r>
  </si>
  <si>
    <r>
      <rPr>
        <vertAlign val="superscript"/>
        <sz val="9"/>
        <color theme="1"/>
        <rFont val="Garamond"/>
        <family val="1"/>
      </rPr>
      <t>(4)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</si>
  <si>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</si>
  <si>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</si>
  <si>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</si>
  <si>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</si>
  <si>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</si>
  <si>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(***)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</si>
  <si>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(2)</t>
    </r>
  </si>
  <si>
    <r>
      <t xml:space="preserve">Tasa de mercado </t>
    </r>
    <r>
      <rPr>
        <b/>
        <vertAlign val="superscript"/>
        <sz val="10"/>
        <color theme="0"/>
        <rFont val="Garamond"/>
        <family val="1"/>
      </rPr>
      <t>(3)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</si>
  <si>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(4)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</si>
  <si>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(1)</t>
    </r>
  </si>
  <si>
    <r>
      <t xml:space="preserve">Tasa de corte implícita </t>
    </r>
    <r>
      <rPr>
        <b/>
        <vertAlign val="superscript"/>
        <sz val="10"/>
        <color theme="0"/>
        <rFont val="Garamond"/>
        <family val="1"/>
      </rPr>
      <t>(*)</t>
    </r>
  </si>
  <si>
    <t>*Representa el equivalente en dólares. Las subastas se realizaron en moneda local.</t>
  </si>
  <si>
    <t xml:space="preserve">*Representa el equivalente en dólares de las subastas que se realizaron en moneda local.
</t>
  </si>
  <si>
    <t>PYTNA01F0167</t>
  </si>
  <si>
    <t>PYTNA02F0174</t>
  </si>
  <si>
    <t>RESULTADO DE SUBASTAS DE BONOS DEL TESORO 2025</t>
  </si>
  <si>
    <t xml:space="preserve"> ISIN</t>
  </si>
  <si>
    <t>PYTNA03F1064</t>
  </si>
  <si>
    <t>Gs 1.000.000</t>
  </si>
  <si>
    <t>Tipo de cambio del Banco Central del Paraguay al 24/09/2025:</t>
  </si>
  <si>
    <t>Actualizado al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</si>
</sst>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.000"/>
    <numFmt numFmtId="171" formatCode="0.0000"/>
    <numFmt numFmtId="172" formatCode="#,##0.0000"/>
    <numFmt numFmtId="173" formatCode="0.000%"/>
    <numFmt numFmtId="174" formatCode="_(&quot;Gs&quot;\ * #,##0_);_(&quot;Gs&quot;\ * \(#,##0\);_(&quot;Gs&quot;\ * &quot;-&quot;??_);_(@_)"/>
    <numFmt numFmtId="175" formatCode="0.0000%"/>
    <numFmt numFmtId="176" formatCode="#.##000"/>
    <numFmt numFmtId="177" formatCode="[$-C0A]mmm\-yy;@"/>
    <numFmt numFmtId="178" formatCode="[$Gs-3C0A]\ #,##0"/>
    <numFmt numFmtId="179" formatCode="[$$-409]#,##0"/>
    <numFmt numFmtId="180" formatCode="#,##0.0"/>
    <numFmt numFmtId="181" formatCode="\-"/>
    <numFmt numFmtId="182" formatCode="&quot;₲&quot;\ #,##0"/>
    <numFmt numFmtId="183" formatCode="[$$-540A]#,##0"/>
    <numFmt numFmtId="184" formatCode="&quot;₲&quot;\ #,##0.00"/>
  </numFmts>
  <fonts count="5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u/>
      <sz val="11"/>
      <color theme="10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10"/>
      <color theme="1"/>
      <name val="Garamond"/>
      <family val="1"/>
    </font>
    <font>
      <b/>
      <vertAlign val="superscript"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vertAlign val="superscript"/>
      <sz val="9"/>
      <color theme="1"/>
      <name val="Garamond"/>
      <family val="1"/>
    </font>
    <font>
      <b/>
      <sz val="8"/>
      <color theme="1"/>
      <name val="Garamond"/>
      <family val="1"/>
    </font>
    <font>
      <sz val="9"/>
      <color rgb="FF333333"/>
      <name val="Garamond"/>
      <family val="1"/>
    </font>
    <font>
      <b/>
      <sz val="8"/>
      <color theme="0"/>
      <name val="Garamond"/>
      <family val="1"/>
    </font>
    <font>
      <b/>
      <sz val="10"/>
      <color theme="0"/>
      <name val="Garamond"/>
      <family val="1"/>
    </font>
    <font>
      <b/>
      <vertAlign val="superscript"/>
      <sz val="10"/>
      <color theme="0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u/>
      <sz val="11"/>
      <color theme="10"/>
      <name val="Garamond"/>
      <family val="1"/>
    </font>
    <font>
      <b/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3E50"/>
        <bgColor indexed="64"/>
      </patternFill>
    </fill>
    <fill>
      <patternFill patternType="solid">
        <fgColor rgb="FF6F8A9B"/>
        <bgColor indexed="64"/>
      </patternFill>
    </fill>
    <fill>
      <patternFill patternType="solid">
        <fgColor rgb="FF5690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4">
    <xf numFmtId="0" fontId="0" fillId="0" borderId="0"/>
    <xf numFmtId="167" fontId="2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170" fontId="2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4" fillId="0" borderId="0">
      <protection locked="0"/>
    </xf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8" fillId="4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6" fillId="0" borderId="0"/>
    <xf numFmtId="177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77" fontId="21" fillId="0" borderId="0" applyNumberFormat="0" applyFont="0" applyFill="0" applyBorder="0" applyAlignment="0" applyProtection="0">
      <alignment vertical="top"/>
    </xf>
    <xf numFmtId="177" fontId="21" fillId="0" borderId="0"/>
    <xf numFmtId="177" fontId="21" fillId="0" borderId="0"/>
    <xf numFmtId="177" fontId="21" fillId="0" borderId="0"/>
    <xf numFmtId="177" fontId="21" fillId="0" borderId="0"/>
    <xf numFmtId="177" fontId="2" fillId="0" borderId="0"/>
    <xf numFmtId="177" fontId="2" fillId="0" borderId="0"/>
    <xf numFmtId="0" fontId="10" fillId="6" borderId="6" applyNumberForma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32" borderId="0" xfId="0" applyFill="1"/>
    <xf numFmtId="0" fontId="20" fillId="32" borderId="0" xfId="0" applyFont="1" applyFill="1" applyAlignment="1">
      <alignment horizontal="left" vertical="center"/>
    </xf>
    <xf numFmtId="0" fontId="0" fillId="32" borderId="0" xfId="0" applyFill="1" applyBorder="1"/>
    <xf numFmtId="0" fontId="27" fillId="32" borderId="0" xfId="141" applyFill="1"/>
    <xf numFmtId="0" fontId="1" fillId="32" borderId="0" xfId="0" applyFont="1" applyFill="1" applyBorder="1" applyAlignment="1">
      <alignment horizontal="center" vertical="center" wrapText="1"/>
    </xf>
    <xf numFmtId="0" fontId="18" fillId="32" borderId="0" xfId="0" applyFont="1" applyFill="1" applyAlignment="1"/>
    <xf numFmtId="0" fontId="0" fillId="0" borderId="0" xfId="0"/>
    <xf numFmtId="0" fontId="0" fillId="32" borderId="0" xfId="0" applyFill="1"/>
    <xf numFmtId="0" fontId="0" fillId="32" borderId="0" xfId="0" applyFill="1"/>
    <xf numFmtId="0" fontId="0" fillId="0" borderId="0" xfId="0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32" borderId="0" xfId="167" applyFont="1" applyFill="1"/>
    <xf numFmtId="3" fontId="0" fillId="32" borderId="0" xfId="0" applyNumberFormat="1" applyFill="1"/>
    <xf numFmtId="180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166" fontId="19" fillId="32" borderId="0" xfId="167" applyFont="1" applyFill="1"/>
    <xf numFmtId="172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4" fontId="29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0" borderId="0" xfId="167" applyFont="1"/>
    <xf numFmtId="10" fontId="0" fillId="32" borderId="0" xfId="0" applyNumberFormat="1" applyFill="1"/>
    <xf numFmtId="3" fontId="0" fillId="0" borderId="0" xfId="0" applyNumberFormat="1"/>
    <xf numFmtId="0" fontId="1" fillId="32" borderId="0" xfId="0" applyFont="1" applyFill="1" applyBorder="1" applyAlignment="1">
      <alignment horizontal="center" vertical="center" wrapText="1"/>
    </xf>
    <xf numFmtId="0" fontId="32" fillId="32" borderId="0" xfId="0" applyFont="1" applyFill="1"/>
    <xf numFmtId="0" fontId="33" fillId="32" borderId="0" xfId="0" applyFont="1" applyFill="1" applyAlignment="1"/>
    <xf numFmtId="0" fontId="35" fillId="32" borderId="0" xfId="0" applyFont="1" applyFill="1"/>
    <xf numFmtId="0" fontId="35" fillId="32" borderId="0" xfId="0" applyFont="1" applyFill="1" applyAlignment="1">
      <alignment horizontal="left" vertical="center"/>
    </xf>
    <xf numFmtId="0" fontId="36" fillId="32" borderId="0" xfId="0" applyFont="1" applyFill="1" applyAlignment="1">
      <alignment horizontal="left" vertical="center"/>
    </xf>
    <xf numFmtId="0" fontId="37" fillId="32" borderId="0" xfId="0" applyFont="1" applyFill="1"/>
    <xf numFmtId="11" fontId="37" fillId="32" borderId="0" xfId="0" applyNumberFormat="1" applyFont="1" applyFill="1"/>
    <xf numFmtId="0" fontId="38" fillId="32" borderId="0" xfId="141" applyFont="1" applyFill="1" applyAlignment="1">
      <alignment horizontal="center" vertical="top"/>
    </xf>
    <xf numFmtId="0" fontId="38" fillId="32" borderId="0" xfId="141" applyFont="1" applyFill="1" applyAlignment="1">
      <alignment horizontal="left" vertical="top"/>
    </xf>
    <xf numFmtId="0" fontId="32" fillId="0" borderId="0" xfId="0" applyFont="1"/>
    <xf numFmtId="15" fontId="41" fillId="0" borderId="1" xfId="0" applyNumberFormat="1" applyFont="1" applyBorder="1" applyAlignment="1">
      <alignment horizontal="center" vertical="center"/>
    </xf>
    <xf numFmtId="0" fontId="42" fillId="32" borderId="1" xfId="141" applyFont="1" applyFill="1" applyBorder="1" applyAlignment="1">
      <alignment horizontal="center" vertical="center"/>
    </xf>
    <xf numFmtId="178" fontId="41" fillId="0" borderId="1" xfId="0" applyNumberFormat="1" applyFont="1" applyBorder="1" applyAlignment="1">
      <alignment horizontal="center" vertical="center"/>
    </xf>
    <xf numFmtId="10" fontId="41" fillId="0" borderId="1" xfId="0" applyNumberFormat="1" applyFont="1" applyBorder="1" applyAlignment="1">
      <alignment horizontal="center" vertical="center"/>
    </xf>
    <xf numFmtId="183" fontId="41" fillId="0" borderId="1" xfId="0" applyNumberFormat="1" applyFont="1" applyBorder="1" applyAlignment="1">
      <alignment horizontal="center" vertical="center"/>
    </xf>
    <xf numFmtId="0" fontId="42" fillId="0" borderId="0" xfId="141" applyFont="1" applyAlignment="1">
      <alignment horizontal="center"/>
    </xf>
    <xf numFmtId="3" fontId="41" fillId="32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42" fillId="0" borderId="0" xfId="141" applyFont="1"/>
    <xf numFmtId="0" fontId="44" fillId="32" borderId="0" xfId="0" applyFont="1" applyFill="1" applyBorder="1" applyAlignment="1">
      <alignment vertical="center" wrapText="1"/>
    </xf>
    <xf numFmtId="10" fontId="41" fillId="32" borderId="1" xfId="14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 vertical="center"/>
    </xf>
    <xf numFmtId="175" fontId="41" fillId="0" borderId="1" xfId="0" applyNumberFormat="1" applyFont="1" applyBorder="1" applyAlignment="1">
      <alignment horizontal="center" vertical="center"/>
    </xf>
    <xf numFmtId="173" fontId="41" fillId="0" borderId="1" xfId="0" applyNumberFormat="1" applyFont="1" applyBorder="1" applyAlignment="1">
      <alignment horizontal="center" vertical="center"/>
    </xf>
    <xf numFmtId="0" fontId="32" fillId="32" borderId="0" xfId="0" applyFont="1" applyFill="1" applyBorder="1"/>
    <xf numFmtId="0" fontId="33" fillId="32" borderId="0" xfId="0" applyFont="1" applyFill="1" applyAlignment="1">
      <alignment horizontal="center"/>
    </xf>
    <xf numFmtId="0" fontId="41" fillId="32" borderId="0" xfId="0" applyFont="1" applyFill="1"/>
    <xf numFmtId="175" fontId="41" fillId="0" borderId="1" xfId="14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140" applyNumberFormat="1" applyFont="1" applyBorder="1" applyAlignment="1">
      <alignment horizontal="center" vertical="center"/>
    </xf>
    <xf numFmtId="10" fontId="41" fillId="0" borderId="1" xfId="140" applyNumberFormat="1" applyFont="1" applyBorder="1" applyAlignment="1">
      <alignment horizontal="center" vertical="center"/>
    </xf>
    <xf numFmtId="173" fontId="41" fillId="0" borderId="1" xfId="140" applyNumberFormat="1" applyFont="1" applyBorder="1" applyAlignment="1">
      <alignment horizontal="center" vertical="center"/>
    </xf>
    <xf numFmtId="3" fontId="39" fillId="33" borderId="1" xfId="0" applyNumberFormat="1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/>
    </xf>
    <xf numFmtId="175" fontId="41" fillId="32" borderId="1" xfId="140" applyNumberFormat="1" applyFont="1" applyFill="1" applyBorder="1" applyAlignment="1">
      <alignment horizontal="center"/>
    </xf>
    <xf numFmtId="15" fontId="41" fillId="32" borderId="1" xfId="0" applyNumberFormat="1" applyFont="1" applyFill="1" applyBorder="1" applyAlignment="1">
      <alignment horizontal="center" vertical="center"/>
    </xf>
    <xf numFmtId="175" fontId="41" fillId="32" borderId="1" xfId="0" applyNumberFormat="1" applyFont="1" applyFill="1" applyBorder="1" applyAlignment="1">
      <alignment horizontal="center" vertical="center"/>
    </xf>
    <xf numFmtId="169" fontId="41" fillId="32" borderId="1" xfId="0" applyNumberFormat="1" applyFont="1" applyFill="1" applyBorder="1" applyAlignment="1">
      <alignment horizontal="center" vertical="center"/>
    </xf>
    <xf numFmtId="15" fontId="41" fillId="0" borderId="11" xfId="0" applyNumberFormat="1" applyFont="1" applyBorder="1" applyAlignment="1">
      <alignment horizontal="center" vertical="center"/>
    </xf>
    <xf numFmtId="10" fontId="41" fillId="0" borderId="12" xfId="0" applyNumberFormat="1" applyFont="1" applyBorder="1" applyAlignment="1">
      <alignment horizontal="center" vertical="center"/>
    </xf>
    <xf numFmtId="0" fontId="32" fillId="32" borderId="12" xfId="0" applyFont="1" applyFill="1" applyBorder="1" applyAlignment="1">
      <alignment horizontal="center"/>
    </xf>
    <xf numFmtId="4" fontId="45" fillId="0" borderId="0" xfId="0" applyNumberFormat="1" applyFont="1"/>
    <xf numFmtId="0" fontId="35" fillId="0" borderId="0" xfId="0" applyFont="1"/>
    <xf numFmtId="0" fontId="34" fillId="32" borderId="1" xfId="141" applyFont="1" applyFill="1" applyBorder="1" applyAlignment="1">
      <alignment horizontal="center" vertical="center"/>
    </xf>
    <xf numFmtId="10" fontId="41" fillId="32" borderId="1" xfId="0" applyNumberFormat="1" applyFont="1" applyFill="1" applyBorder="1" applyAlignment="1">
      <alignment horizontal="center" vertical="center"/>
    </xf>
    <xf numFmtId="15" fontId="41" fillId="0" borderId="1" xfId="0" applyNumberFormat="1" applyFont="1" applyFill="1" applyBorder="1" applyAlignment="1">
      <alignment horizontal="center" vertical="center"/>
    </xf>
    <xf numFmtId="0" fontId="34" fillId="0" borderId="1" xfId="14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 vertical="center"/>
    </xf>
    <xf numFmtId="175" fontId="41" fillId="0" borderId="1" xfId="0" applyNumberFormat="1" applyFont="1" applyFill="1" applyBorder="1" applyAlignment="1">
      <alignment horizontal="center" vertical="center"/>
    </xf>
    <xf numFmtId="1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5" fontId="41" fillId="32" borderId="11" xfId="0" applyNumberFormat="1" applyFont="1" applyFill="1" applyBorder="1" applyAlignment="1">
      <alignment horizontal="center" vertical="center"/>
    </xf>
    <xf numFmtId="4" fontId="35" fillId="32" borderId="0" xfId="0" applyNumberFormat="1" applyFont="1" applyFill="1"/>
    <xf numFmtId="166" fontId="32" fillId="32" borderId="0" xfId="167" applyFont="1" applyFill="1"/>
    <xf numFmtId="166" fontId="32" fillId="32" borderId="0" xfId="0" applyNumberFormat="1" applyFont="1" applyFill="1"/>
    <xf numFmtId="3" fontId="32" fillId="32" borderId="0" xfId="0" applyNumberFormat="1" applyFont="1" applyFill="1"/>
    <xf numFmtId="14" fontId="32" fillId="32" borderId="0" xfId="0" applyNumberFormat="1" applyFont="1" applyFill="1"/>
    <xf numFmtId="0" fontId="0" fillId="0" borderId="0" xfId="0" applyBorder="1"/>
    <xf numFmtId="0" fontId="47" fillId="34" borderId="1" xfId="0" applyFont="1" applyFill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0" fontId="47" fillId="36" borderId="1" xfId="0" applyFont="1" applyFill="1" applyBorder="1" applyAlignment="1">
      <alignment horizontal="center" vertical="center" wrapText="1"/>
    </xf>
    <xf numFmtId="175" fontId="41" fillId="0" borderId="1" xfId="140" applyNumberFormat="1" applyFont="1" applyFill="1" applyBorder="1" applyAlignment="1">
      <alignment horizontal="center"/>
    </xf>
    <xf numFmtId="10" fontId="32" fillId="0" borderId="1" xfId="140" applyNumberFormat="1" applyFont="1" applyFill="1" applyBorder="1" applyAlignment="1">
      <alignment horizontal="center"/>
    </xf>
    <xf numFmtId="175" fontId="49" fillId="0" borderId="1" xfId="140" applyNumberFormat="1" applyFont="1" applyFill="1" applyBorder="1" applyAlignment="1">
      <alignment horizontal="center" wrapText="1"/>
    </xf>
    <xf numFmtId="10" fontId="41" fillId="32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10" fontId="41" fillId="0" borderId="1" xfId="140" applyNumberFormat="1" applyFont="1" applyFill="1" applyBorder="1" applyAlignment="1">
      <alignment horizontal="center"/>
    </xf>
    <xf numFmtId="4" fontId="32" fillId="32" borderId="0" xfId="0" applyNumberFormat="1" applyFont="1" applyFill="1"/>
    <xf numFmtId="10" fontId="41" fillId="0" borderId="13" xfId="140" applyNumberFormat="1" applyFont="1" applyFill="1" applyBorder="1" applyAlignment="1">
      <alignment horizontal="center"/>
    </xf>
    <xf numFmtId="175" fontId="41" fillId="0" borderId="10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41" fillId="32" borderId="14" xfId="0" applyFont="1" applyFill="1" applyBorder="1" applyAlignment="1">
      <alignment horizontal="center" vertical="center"/>
    </xf>
    <xf numFmtId="10" fontId="41" fillId="0" borderId="14" xfId="140" applyNumberFormat="1" applyFont="1" applyFill="1" applyBorder="1" applyAlignment="1">
      <alignment horizontal="center"/>
    </xf>
    <xf numFmtId="3" fontId="41" fillId="0" borderId="12" xfId="0" applyNumberFormat="1" applyFont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/>
    </xf>
    <xf numFmtId="10" fontId="41" fillId="0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/>
    </xf>
    <xf numFmtId="175" fontId="41" fillId="32" borderId="11" xfId="140" applyNumberFormat="1" applyFont="1" applyFill="1" applyBorder="1" applyAlignment="1">
      <alignment horizontal="center"/>
    </xf>
    <xf numFmtId="3" fontId="41" fillId="0" borderId="12" xfId="0" applyNumberFormat="1" applyFont="1" applyFill="1" applyBorder="1" applyAlignment="1">
      <alignment horizontal="center" vertical="center"/>
    </xf>
    <xf numFmtId="175" fontId="41" fillId="0" borderId="11" xfId="0" applyNumberFormat="1" applyFont="1" applyBorder="1" applyAlignment="1">
      <alignment horizontal="center" vertical="center"/>
    </xf>
    <xf numFmtId="3" fontId="39" fillId="33" borderId="11" xfId="0" applyNumberFormat="1" applyFont="1" applyFill="1" applyBorder="1" applyAlignment="1">
      <alignment horizontal="center" vertical="center"/>
    </xf>
    <xf numFmtId="3" fontId="39" fillId="33" borderId="13" xfId="0" applyNumberFormat="1" applyFont="1" applyFill="1" applyBorder="1" applyAlignment="1">
      <alignment horizontal="center" vertical="center"/>
    </xf>
    <xf numFmtId="172" fontId="32" fillId="32" borderId="0" xfId="0" applyNumberFormat="1" applyFont="1" applyFill="1"/>
    <xf numFmtId="0" fontId="47" fillId="34" borderId="13" xfId="0" applyFont="1" applyFill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/>
    </xf>
    <xf numFmtId="181" fontId="41" fillId="0" borderId="13" xfId="167" applyNumberFormat="1" applyFont="1" applyBorder="1" applyAlignment="1">
      <alignment horizontal="center" vertical="center"/>
    </xf>
    <xf numFmtId="181" fontId="41" fillId="0" borderId="1" xfId="167" applyNumberFormat="1" applyFont="1" applyBorder="1" applyAlignment="1">
      <alignment horizontal="center" vertical="center"/>
    </xf>
    <xf numFmtId="181" fontId="41" fillId="32" borderId="13" xfId="167" applyNumberFormat="1" applyFont="1" applyFill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2" xfId="0" quotePrefix="1" applyNumberFormat="1" applyFont="1" applyBorder="1" applyAlignment="1">
      <alignment horizontal="center" vertical="center"/>
    </xf>
    <xf numFmtId="171" fontId="41" fillId="0" borderId="1" xfId="0" quotePrefix="1" applyNumberFormat="1" applyFont="1" applyBorder="1" applyAlignment="1">
      <alignment horizontal="center" vertical="center"/>
    </xf>
    <xf numFmtId="171" fontId="49" fillId="0" borderId="1" xfId="174" applyNumberFormat="1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/>
    </xf>
    <xf numFmtId="3" fontId="41" fillId="0" borderId="1" xfId="0" quotePrefix="1" applyNumberFormat="1" applyFont="1" applyBorder="1" applyAlignment="1">
      <alignment horizontal="center" vertical="center"/>
    </xf>
    <xf numFmtId="10" fontId="50" fillId="32" borderId="1" xfId="0" applyNumberFormat="1" applyFont="1" applyFill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1" fillId="32" borderId="0" xfId="0" applyFont="1" applyFill="1" applyAlignment="1">
      <alignment horizontal="center" vertical="center"/>
    </xf>
    <xf numFmtId="0" fontId="34" fillId="0" borderId="1" xfId="141" applyFont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 vertical="center"/>
    </xf>
    <xf numFmtId="10" fontId="41" fillId="0" borderId="13" xfId="140" applyNumberFormat="1" applyFont="1" applyFill="1" applyBorder="1" applyAlignment="1">
      <alignment horizontal="center" vertical="center"/>
    </xf>
    <xf numFmtId="172" fontId="41" fillId="32" borderId="1" xfId="216" applyNumberFormat="1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vertical="center"/>
    </xf>
    <xf numFmtId="0" fontId="35" fillId="32" borderId="0" xfId="0" applyFont="1" applyFill="1" applyAlignment="1">
      <alignment horizontal="left"/>
    </xf>
    <xf numFmtId="184" fontId="35" fillId="32" borderId="0" xfId="0" applyNumberFormat="1" applyFont="1" applyFill="1" applyAlignment="1">
      <alignment horizontal="left" vertical="center"/>
    </xf>
    <xf numFmtId="0" fontId="35" fillId="32" borderId="0" xfId="0" applyFont="1" applyFill="1" applyAlignment="1">
      <alignment horizontal="left" wrapText="1"/>
    </xf>
    <xf numFmtId="184" fontId="35" fillId="32" borderId="0" xfId="0" applyNumberFormat="1" applyFont="1" applyFill="1" applyAlignment="1">
      <alignment vertical="center"/>
    </xf>
    <xf numFmtId="166" fontId="32" fillId="0" borderId="0" xfId="167" applyFont="1"/>
    <xf numFmtId="0" fontId="52" fillId="32" borderId="0" xfId="141" applyFont="1" applyFill="1" applyAlignment="1">
      <alignment horizontal="center" vertical="top"/>
    </xf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0" xfId="0" applyFont="1" applyFill="1" applyAlignment="1">
      <alignment horizontal="left" vertical="center"/>
    </xf>
    <xf numFmtId="0" fontId="41" fillId="32" borderId="0" xfId="0" applyFont="1" applyFill="1" applyAlignment="1">
      <alignment horizontal="left" vertical="center"/>
    </xf>
    <xf numFmtId="0" fontId="53" fillId="34" borderId="1" xfId="0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/>
    </xf>
    <xf numFmtId="178" fontId="32" fillId="32" borderId="1" xfId="0" applyNumberFormat="1" applyFont="1" applyFill="1" applyBorder="1" applyAlignment="1">
      <alignment horizontal="center" vertical="center"/>
    </xf>
    <xf numFmtId="15" fontId="32" fillId="32" borderId="1" xfId="0" applyNumberFormat="1" applyFont="1" applyFill="1" applyBorder="1" applyAlignment="1">
      <alignment horizontal="center" vertical="center"/>
    </xf>
    <xf numFmtId="10" fontId="32" fillId="32" borderId="1" xfId="0" applyNumberFormat="1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66" fontId="32" fillId="32" borderId="1" xfId="167" applyFont="1" applyFill="1" applyBorder="1"/>
    <xf numFmtId="179" fontId="32" fillId="32" borderId="1" xfId="0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2" fontId="32" fillId="3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5" fontId="32" fillId="0" borderId="1" xfId="0" applyNumberFormat="1" applyFont="1" applyBorder="1" applyAlignment="1">
      <alignment horizontal="center" vertical="center"/>
    </xf>
    <xf numFmtId="10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15" fontId="32" fillId="0" borderId="1" xfId="0" applyNumberFormat="1" applyFont="1" applyFill="1" applyBorder="1" applyAlignment="1">
      <alignment horizontal="center" vertical="center"/>
    </xf>
    <xf numFmtId="1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/>
    </xf>
    <xf numFmtId="178" fontId="32" fillId="32" borderId="0" xfId="0" applyNumberFormat="1" applyFont="1" applyFill="1" applyBorder="1" applyAlignment="1">
      <alignment horizontal="center" vertical="center"/>
    </xf>
    <xf numFmtId="15" fontId="32" fillId="32" borderId="0" xfId="0" applyNumberFormat="1" applyFont="1" applyFill="1" applyBorder="1" applyAlignment="1">
      <alignment horizontal="center" vertical="center"/>
    </xf>
    <xf numFmtId="10" fontId="32" fillId="32" borderId="0" xfId="0" applyNumberFormat="1" applyFont="1" applyFill="1" applyBorder="1" applyAlignment="1">
      <alignment horizontal="center" vertical="center"/>
    </xf>
    <xf numFmtId="4" fontId="32" fillId="32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182" fontId="32" fillId="0" borderId="0" xfId="0" applyNumberFormat="1" applyFont="1" applyFill="1" applyAlignment="1">
      <alignment horizontal="left"/>
    </xf>
    <xf numFmtId="184" fontId="32" fillId="0" borderId="0" xfId="167" applyNumberFormat="1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15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3" fontId="41" fillId="0" borderId="19" xfId="0" applyNumberFormat="1" applyFont="1" applyBorder="1" applyAlignment="1">
      <alignment horizontal="center" vertical="center"/>
    </xf>
    <xf numFmtId="0" fontId="1" fillId="32" borderId="0" xfId="0" applyFont="1" applyFill="1" applyBorder="1" applyAlignment="1">
      <alignment horizontal="center" vertical="center" wrapText="1"/>
    </xf>
    <xf numFmtId="0" fontId="33" fillId="32" borderId="0" xfId="0" applyFont="1" applyFill="1" applyAlignment="1">
      <alignment horizontal="center"/>
    </xf>
    <xf numFmtId="0" fontId="35" fillId="32" borderId="0" xfId="0" applyFont="1" applyFill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/>
    </xf>
    <xf numFmtId="3" fontId="41" fillId="32" borderId="17" xfId="0" applyNumberFormat="1" applyFont="1" applyFill="1" applyBorder="1" applyAlignment="1">
      <alignment horizontal="center" vertical="center"/>
    </xf>
    <xf numFmtId="3" fontId="41" fillId="32" borderId="16" xfId="0" applyNumberFormat="1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0" fontId="41" fillId="32" borderId="10" xfId="0" applyFont="1" applyFill="1" applyBorder="1" applyAlignment="1">
      <alignment horizontal="center" vertical="center"/>
    </xf>
    <xf numFmtId="0" fontId="41" fillId="32" borderId="16" xfId="0" applyFont="1" applyFill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7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41" fillId="32" borderId="17" xfId="0" applyFont="1" applyFill="1" applyBorder="1" applyAlignment="1">
      <alignment horizontal="center" vertical="center"/>
    </xf>
    <xf numFmtId="0" fontId="46" fillId="35" borderId="11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3" xfId="0" applyFont="1" applyFill="1" applyBorder="1" applyAlignment="1">
      <alignment horizontal="center" vertical="center" wrapText="1"/>
    </xf>
    <xf numFmtId="3" fontId="41" fillId="0" borderId="10" xfId="0" applyNumberFormat="1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32" fillId="32" borderId="13" xfId="0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center" wrapText="1"/>
    </xf>
    <xf numFmtId="0" fontId="46" fillId="36" borderId="12" xfId="0" applyFont="1" applyFill="1" applyBorder="1" applyAlignment="1">
      <alignment horizontal="center" vertical="center" wrapText="1"/>
    </xf>
    <xf numFmtId="0" fontId="46" fillId="36" borderId="13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9" fillId="32" borderId="13" xfId="0" applyFont="1" applyFill="1" applyBorder="1" applyAlignment="1">
      <alignment horizontal="center" vertical="center"/>
    </xf>
    <xf numFmtId="0" fontId="32" fillId="32" borderId="11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47" fillId="35" borderId="11" xfId="0" applyFont="1" applyFill="1" applyBorder="1" applyAlignment="1">
      <alignment horizontal="center" vertical="center" wrapText="1"/>
    </xf>
    <xf numFmtId="0" fontId="47" fillId="35" borderId="13" xfId="0" applyFont="1" applyFill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7" fillId="36" borderId="11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13" xfId="0" applyFont="1" applyFill="1" applyBorder="1" applyAlignment="1">
      <alignment horizontal="center" vertical="center" wrapText="1"/>
    </xf>
    <xf numFmtId="15" fontId="41" fillId="0" borderId="10" xfId="0" applyNumberFormat="1" applyFont="1" applyBorder="1" applyAlignment="1">
      <alignment horizontal="center" vertical="center"/>
    </xf>
    <xf numFmtId="15" fontId="41" fillId="0" borderId="16" xfId="0" applyNumberFormat="1" applyFont="1" applyBorder="1" applyAlignment="1">
      <alignment horizontal="center" vertical="center"/>
    </xf>
    <xf numFmtId="15" fontId="41" fillId="0" borderId="20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51" fillId="32" borderId="0" xfId="0" applyFont="1" applyFill="1" applyAlignment="1">
      <alignment horizontal="center"/>
    </xf>
  </cellXfs>
  <cellStyles count="314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ANCLAS,REZONES Y SUS PARTES,DE FUNDICION,DE HIERRO O DE ACERO" xfId="35" xr:uid="{00000000-0005-0000-0000-000018000000}"/>
    <cellStyle name="ANCLAS,REZONES Y SUS PARTES,DE FUNDICION,DE HIERRO O DE ACERO 2" xfId="6" xr:uid="{00000000-0005-0000-0000-000019000000}"/>
    <cellStyle name="ANCLAS,REZONES Y SUS PARTES,DE FUNDICION,DE HIERRO O DE ACERO_01Cuadros Inf  Económico Sector  Externo ENERO-2009" xfId="3" xr:uid="{00000000-0005-0000-0000-00001A000000}"/>
    <cellStyle name="Bad 2" xfId="36" xr:uid="{00000000-0005-0000-0000-00001B000000}"/>
    <cellStyle name="Calculation 2" xfId="37" xr:uid="{00000000-0005-0000-0000-00001C000000}"/>
    <cellStyle name="Check Cell 2" xfId="38" xr:uid="{00000000-0005-0000-0000-00001D000000}"/>
    <cellStyle name="Euro" xfId="39" xr:uid="{00000000-0005-0000-0000-00001E000000}"/>
    <cellStyle name="Euro 2" xfId="40" xr:uid="{00000000-0005-0000-0000-00001F000000}"/>
    <cellStyle name="Explanatory Text 2" xfId="41" xr:uid="{00000000-0005-0000-0000-000020000000}"/>
    <cellStyle name="F2" xfId="42" xr:uid="{00000000-0005-0000-0000-000021000000}"/>
    <cellStyle name="F3" xfId="43" xr:uid="{00000000-0005-0000-0000-000022000000}"/>
    <cellStyle name="F4" xfId="44" xr:uid="{00000000-0005-0000-0000-000023000000}"/>
    <cellStyle name="F5" xfId="45" xr:uid="{00000000-0005-0000-0000-000024000000}"/>
    <cellStyle name="F6" xfId="46" xr:uid="{00000000-0005-0000-0000-000025000000}"/>
    <cellStyle name="F7" xfId="47" xr:uid="{00000000-0005-0000-0000-000026000000}"/>
    <cellStyle name="F8" xfId="48" xr:uid="{00000000-0005-0000-0000-000027000000}"/>
    <cellStyle name="Good 2" xfId="49" xr:uid="{00000000-0005-0000-0000-000028000000}"/>
    <cellStyle name="Heading 1 2" xfId="50" xr:uid="{00000000-0005-0000-0000-000029000000}"/>
    <cellStyle name="Heading 2 2" xfId="51" xr:uid="{00000000-0005-0000-0000-00002A000000}"/>
    <cellStyle name="Heading 3 2" xfId="52" xr:uid="{00000000-0005-0000-0000-00002B000000}"/>
    <cellStyle name="Heading 4 2" xfId="53" xr:uid="{00000000-0005-0000-0000-00002C000000}"/>
    <cellStyle name="Hipervínculo" xfId="141" builtinId="8"/>
    <cellStyle name="Input 2" xfId="54" xr:uid="{00000000-0005-0000-0000-00002E000000}"/>
    <cellStyle name="Linked Cell 2" xfId="55" xr:uid="{00000000-0005-0000-0000-00002F000000}"/>
    <cellStyle name="Millares" xfId="216" builtinId="3"/>
    <cellStyle name="Millares [0]" xfId="167" builtinId="6"/>
    <cellStyle name="Millares [0] 10" xfId="264" xr:uid="{00000000-0005-0000-0000-000032000000}"/>
    <cellStyle name="Millares [0] 11" xfId="266" xr:uid="{00000000-0005-0000-0000-000033000000}"/>
    <cellStyle name="Millares [0] 12" xfId="313" xr:uid="{00000000-0005-0000-0000-000034000000}"/>
    <cellStyle name="Millares [0] 2" xfId="56" xr:uid="{00000000-0005-0000-0000-000035000000}"/>
    <cellStyle name="Millares [0] 3" xfId="57" xr:uid="{00000000-0005-0000-0000-000036000000}"/>
    <cellStyle name="Millares [0] 4" xfId="58" xr:uid="{00000000-0005-0000-0000-000037000000}"/>
    <cellStyle name="Millares [0] 5" xfId="59" xr:uid="{00000000-0005-0000-0000-000038000000}"/>
    <cellStyle name="Millares [0] 6" xfId="60" xr:uid="{00000000-0005-0000-0000-000039000000}"/>
    <cellStyle name="Millares [0] 7" xfId="61" xr:uid="{00000000-0005-0000-0000-00003A000000}"/>
    <cellStyle name="Millares [0] 8" xfId="62" xr:uid="{00000000-0005-0000-0000-00003B000000}"/>
    <cellStyle name="Millares [0] 9" xfId="215" xr:uid="{00000000-0005-0000-0000-00003C000000}"/>
    <cellStyle name="Millares [0] 9 2" xfId="263" xr:uid="{00000000-0005-0000-0000-00003D000000}"/>
    <cellStyle name="Millares [0] 9 3" xfId="312" xr:uid="{00000000-0005-0000-0000-00003E000000}"/>
    <cellStyle name="Millares 10" xfId="63" xr:uid="{00000000-0005-0000-0000-00003F000000}"/>
    <cellStyle name="Millares 11" xfId="64" xr:uid="{00000000-0005-0000-0000-000040000000}"/>
    <cellStyle name="Millares 12" xfId="65" xr:uid="{00000000-0005-0000-0000-000041000000}"/>
    <cellStyle name="Millares 13" xfId="66" xr:uid="{00000000-0005-0000-0000-000042000000}"/>
    <cellStyle name="Millares 14" xfId="119" xr:uid="{00000000-0005-0000-0000-000043000000}"/>
    <cellStyle name="Millares 14 2" xfId="139" xr:uid="{00000000-0005-0000-0000-000044000000}"/>
    <cellStyle name="Millares 14 3" xfId="180" xr:uid="{00000000-0005-0000-0000-000045000000}"/>
    <cellStyle name="Millares 14 3 2" xfId="228" xr:uid="{00000000-0005-0000-0000-000046000000}"/>
    <cellStyle name="Millares 14 3 3" xfId="277" xr:uid="{00000000-0005-0000-0000-000047000000}"/>
    <cellStyle name="Millares 15" xfId="118" xr:uid="{00000000-0005-0000-0000-000048000000}"/>
    <cellStyle name="Millares 15 2" xfId="179" xr:uid="{00000000-0005-0000-0000-000049000000}"/>
    <cellStyle name="Millares 15 2 2" xfId="227" xr:uid="{00000000-0005-0000-0000-00004A000000}"/>
    <cellStyle name="Millares 15 2 3" xfId="276" xr:uid="{00000000-0005-0000-0000-00004B000000}"/>
    <cellStyle name="Millares 16" xfId="122" xr:uid="{00000000-0005-0000-0000-00004C000000}"/>
    <cellStyle name="Millares 16 2" xfId="183" xr:uid="{00000000-0005-0000-0000-00004D000000}"/>
    <cellStyle name="Millares 16 2 2" xfId="231" xr:uid="{00000000-0005-0000-0000-00004E000000}"/>
    <cellStyle name="Millares 16 2 3" xfId="280" xr:uid="{00000000-0005-0000-0000-00004F000000}"/>
    <cellStyle name="Millares 17" xfId="121" xr:uid="{00000000-0005-0000-0000-000050000000}"/>
    <cellStyle name="Millares 17 2" xfId="182" xr:uid="{00000000-0005-0000-0000-000051000000}"/>
    <cellStyle name="Millares 17 2 2" xfId="230" xr:uid="{00000000-0005-0000-0000-000052000000}"/>
    <cellStyle name="Millares 17 2 3" xfId="279" xr:uid="{00000000-0005-0000-0000-000053000000}"/>
    <cellStyle name="Millares 18" xfId="120" xr:uid="{00000000-0005-0000-0000-000054000000}"/>
    <cellStyle name="Millares 18 2" xfId="181" xr:uid="{00000000-0005-0000-0000-000055000000}"/>
    <cellStyle name="Millares 18 2 2" xfId="229" xr:uid="{00000000-0005-0000-0000-000056000000}"/>
    <cellStyle name="Millares 18 2 3" xfId="278" xr:uid="{00000000-0005-0000-0000-000057000000}"/>
    <cellStyle name="Millares 19" xfId="10" xr:uid="{00000000-0005-0000-0000-000058000000}"/>
    <cellStyle name="Millares 19 2" xfId="177" xr:uid="{00000000-0005-0000-0000-000059000000}"/>
    <cellStyle name="Millares 19 2 2" xfId="225" xr:uid="{00000000-0005-0000-0000-00005A000000}"/>
    <cellStyle name="Millares 19 2 3" xfId="274" xr:uid="{00000000-0005-0000-0000-00005B000000}"/>
    <cellStyle name="Millares 2" xfId="1" xr:uid="{00000000-0005-0000-0000-00005C000000}"/>
    <cellStyle name="Millares 2 2" xfId="4" xr:uid="{00000000-0005-0000-0000-00005D000000}"/>
    <cellStyle name="Millares 2 2 2" xfId="67" xr:uid="{00000000-0005-0000-0000-00005E000000}"/>
    <cellStyle name="Millares 2 2 2 2" xfId="178" xr:uid="{00000000-0005-0000-0000-00005F000000}"/>
    <cellStyle name="Millares 2 2 2 2 2" xfId="226" xr:uid="{00000000-0005-0000-0000-000060000000}"/>
    <cellStyle name="Millares 2 2 2 2 3" xfId="275" xr:uid="{00000000-0005-0000-0000-000061000000}"/>
    <cellStyle name="Millares 2 2 3" xfId="151" xr:uid="{00000000-0005-0000-0000-000062000000}"/>
    <cellStyle name="Millares 2 3" xfId="7" xr:uid="{00000000-0005-0000-0000-000063000000}"/>
    <cellStyle name="Millares 2 4" xfId="134" xr:uid="{00000000-0005-0000-0000-000064000000}"/>
    <cellStyle name="Millares 2 5" xfId="175" xr:uid="{00000000-0005-0000-0000-000065000000}"/>
    <cellStyle name="Millares 2 5 2" xfId="223" xr:uid="{00000000-0005-0000-0000-000066000000}"/>
    <cellStyle name="Millares 2 5 3" xfId="272" xr:uid="{00000000-0005-0000-0000-000067000000}"/>
    <cellStyle name="Millares 20" xfId="126" xr:uid="{00000000-0005-0000-0000-000068000000}"/>
    <cellStyle name="Millares 20 2" xfId="187" xr:uid="{00000000-0005-0000-0000-000069000000}"/>
    <cellStyle name="Millares 20 2 2" xfId="235" xr:uid="{00000000-0005-0000-0000-00006A000000}"/>
    <cellStyle name="Millares 20 2 3" xfId="284" xr:uid="{00000000-0005-0000-0000-00006B000000}"/>
    <cellStyle name="Millares 21" xfId="123" xr:uid="{00000000-0005-0000-0000-00006C000000}"/>
    <cellStyle name="Millares 21 2" xfId="184" xr:uid="{00000000-0005-0000-0000-00006D000000}"/>
    <cellStyle name="Millares 21 2 2" xfId="232" xr:uid="{00000000-0005-0000-0000-00006E000000}"/>
    <cellStyle name="Millares 21 2 3" xfId="281" xr:uid="{00000000-0005-0000-0000-00006F000000}"/>
    <cellStyle name="Millares 22" xfId="124" xr:uid="{00000000-0005-0000-0000-000070000000}"/>
    <cellStyle name="Millares 22 2" xfId="185" xr:uid="{00000000-0005-0000-0000-000071000000}"/>
    <cellStyle name="Millares 22 2 2" xfId="233" xr:uid="{00000000-0005-0000-0000-000072000000}"/>
    <cellStyle name="Millares 22 2 3" xfId="282" xr:uid="{00000000-0005-0000-0000-000073000000}"/>
    <cellStyle name="Millares 23" xfId="127" xr:uid="{00000000-0005-0000-0000-000074000000}"/>
    <cellStyle name="Millares 23 2" xfId="188" xr:uid="{00000000-0005-0000-0000-000075000000}"/>
    <cellStyle name="Millares 23 2 2" xfId="236" xr:uid="{00000000-0005-0000-0000-000076000000}"/>
    <cellStyle name="Millares 23 2 3" xfId="285" xr:uid="{00000000-0005-0000-0000-000077000000}"/>
    <cellStyle name="Millares 24" xfId="128" xr:uid="{00000000-0005-0000-0000-000078000000}"/>
    <cellStyle name="Millares 24 2" xfId="189" xr:uid="{00000000-0005-0000-0000-000079000000}"/>
    <cellStyle name="Millares 24 2 2" xfId="237" xr:uid="{00000000-0005-0000-0000-00007A000000}"/>
    <cellStyle name="Millares 24 2 3" xfId="286" xr:uid="{00000000-0005-0000-0000-00007B000000}"/>
    <cellStyle name="Millares 25" xfId="129" xr:uid="{00000000-0005-0000-0000-00007C000000}"/>
    <cellStyle name="Millares 25 2" xfId="190" xr:uid="{00000000-0005-0000-0000-00007D000000}"/>
    <cellStyle name="Millares 25 2 2" xfId="238" xr:uid="{00000000-0005-0000-0000-00007E000000}"/>
    <cellStyle name="Millares 25 2 3" xfId="287" xr:uid="{00000000-0005-0000-0000-00007F000000}"/>
    <cellStyle name="Millares 26" xfId="130" xr:uid="{00000000-0005-0000-0000-000080000000}"/>
    <cellStyle name="Millares 26 2" xfId="191" xr:uid="{00000000-0005-0000-0000-000081000000}"/>
    <cellStyle name="Millares 26 2 2" xfId="239" xr:uid="{00000000-0005-0000-0000-000082000000}"/>
    <cellStyle name="Millares 26 2 3" xfId="288" xr:uid="{00000000-0005-0000-0000-000083000000}"/>
    <cellStyle name="Millares 27" xfId="131" xr:uid="{00000000-0005-0000-0000-000084000000}"/>
    <cellStyle name="Millares 27 2" xfId="192" xr:uid="{00000000-0005-0000-0000-000085000000}"/>
    <cellStyle name="Millares 27 2 2" xfId="240" xr:uid="{00000000-0005-0000-0000-000086000000}"/>
    <cellStyle name="Millares 27 2 3" xfId="289" xr:uid="{00000000-0005-0000-0000-000087000000}"/>
    <cellStyle name="Millares 28" xfId="132" xr:uid="{00000000-0005-0000-0000-000088000000}"/>
    <cellStyle name="Millares 28 2" xfId="193" xr:uid="{00000000-0005-0000-0000-000089000000}"/>
    <cellStyle name="Millares 28 2 2" xfId="241" xr:uid="{00000000-0005-0000-0000-00008A000000}"/>
    <cellStyle name="Millares 28 2 3" xfId="290" xr:uid="{00000000-0005-0000-0000-00008B000000}"/>
    <cellStyle name="Millares 29" xfId="125" xr:uid="{00000000-0005-0000-0000-00008C000000}"/>
    <cellStyle name="Millares 29 2" xfId="186" xr:uid="{00000000-0005-0000-0000-00008D000000}"/>
    <cellStyle name="Millares 29 2 2" xfId="234" xr:uid="{00000000-0005-0000-0000-00008E000000}"/>
    <cellStyle name="Millares 29 2 3" xfId="283" xr:uid="{00000000-0005-0000-0000-00008F000000}"/>
    <cellStyle name="Millares 3" xfId="8" xr:uid="{00000000-0005-0000-0000-000090000000}"/>
    <cellStyle name="Millares 3 2" xfId="135" xr:uid="{00000000-0005-0000-0000-000091000000}"/>
    <cellStyle name="Millares 3 3" xfId="152" xr:uid="{00000000-0005-0000-0000-000092000000}"/>
    <cellStyle name="Millares 3 3 2" xfId="203" xr:uid="{00000000-0005-0000-0000-000093000000}"/>
    <cellStyle name="Millares 3 3 2 2" xfId="251" xr:uid="{00000000-0005-0000-0000-000094000000}"/>
    <cellStyle name="Millares 3 3 2 3" xfId="300" xr:uid="{00000000-0005-0000-0000-000095000000}"/>
    <cellStyle name="Millares 3 3 3" xfId="222" xr:uid="{00000000-0005-0000-0000-000096000000}"/>
    <cellStyle name="Millares 3 3 4" xfId="271" xr:uid="{00000000-0005-0000-0000-000097000000}"/>
    <cellStyle name="Millares 3 4" xfId="176" xr:uid="{00000000-0005-0000-0000-000098000000}"/>
    <cellStyle name="Millares 3 4 2" xfId="224" xr:uid="{00000000-0005-0000-0000-000099000000}"/>
    <cellStyle name="Millares 3 4 3" xfId="273" xr:uid="{00000000-0005-0000-0000-00009A000000}"/>
    <cellStyle name="Millares 3 5" xfId="265" xr:uid="{00000000-0005-0000-0000-00009B000000}"/>
    <cellStyle name="Millares 30" xfId="133" xr:uid="{00000000-0005-0000-0000-00009C000000}"/>
    <cellStyle name="Millares 30 2" xfId="194" xr:uid="{00000000-0005-0000-0000-00009D000000}"/>
    <cellStyle name="Millares 30 2 2" xfId="242" xr:uid="{00000000-0005-0000-0000-00009E000000}"/>
    <cellStyle name="Millares 30 2 3" xfId="291" xr:uid="{00000000-0005-0000-0000-00009F000000}"/>
    <cellStyle name="Millares 31" xfId="136" xr:uid="{00000000-0005-0000-0000-0000A0000000}"/>
    <cellStyle name="Millares 31 2" xfId="195" xr:uid="{00000000-0005-0000-0000-0000A1000000}"/>
    <cellStyle name="Millares 31 2 2" xfId="243" xr:uid="{00000000-0005-0000-0000-0000A2000000}"/>
    <cellStyle name="Millares 31 2 3" xfId="292" xr:uid="{00000000-0005-0000-0000-0000A3000000}"/>
    <cellStyle name="Millares 32" xfId="138" xr:uid="{00000000-0005-0000-0000-0000A4000000}"/>
    <cellStyle name="Millares 32 2" xfId="196" xr:uid="{00000000-0005-0000-0000-0000A5000000}"/>
    <cellStyle name="Millares 32 2 2" xfId="244" xr:uid="{00000000-0005-0000-0000-0000A6000000}"/>
    <cellStyle name="Millares 32 2 3" xfId="293" xr:uid="{00000000-0005-0000-0000-0000A7000000}"/>
    <cellStyle name="Millares 33" xfId="137" xr:uid="{00000000-0005-0000-0000-0000A8000000}"/>
    <cellStyle name="Millares 34" xfId="142" xr:uid="{00000000-0005-0000-0000-0000A9000000}"/>
    <cellStyle name="Millares 34 2" xfId="197" xr:uid="{00000000-0005-0000-0000-0000AA000000}"/>
    <cellStyle name="Millares 34 2 2" xfId="245" xr:uid="{00000000-0005-0000-0000-0000AB000000}"/>
    <cellStyle name="Millares 34 2 3" xfId="294" xr:uid="{00000000-0005-0000-0000-0000AC000000}"/>
    <cellStyle name="Millares 35" xfId="144" xr:uid="{00000000-0005-0000-0000-0000AD000000}"/>
    <cellStyle name="Millares 35 2" xfId="199" xr:uid="{00000000-0005-0000-0000-0000AE000000}"/>
    <cellStyle name="Millares 35 2 2" xfId="247" xr:uid="{00000000-0005-0000-0000-0000AF000000}"/>
    <cellStyle name="Millares 35 2 3" xfId="296" xr:uid="{00000000-0005-0000-0000-0000B0000000}"/>
    <cellStyle name="Millares 36" xfId="143" xr:uid="{00000000-0005-0000-0000-0000B1000000}"/>
    <cellStyle name="Millares 36 2" xfId="198" xr:uid="{00000000-0005-0000-0000-0000B2000000}"/>
    <cellStyle name="Millares 36 2 2" xfId="246" xr:uid="{00000000-0005-0000-0000-0000B3000000}"/>
    <cellStyle name="Millares 36 2 3" xfId="295" xr:uid="{00000000-0005-0000-0000-0000B4000000}"/>
    <cellStyle name="Millares 37" xfId="145" xr:uid="{00000000-0005-0000-0000-0000B5000000}"/>
    <cellStyle name="Millares 37 2" xfId="200" xr:uid="{00000000-0005-0000-0000-0000B6000000}"/>
    <cellStyle name="Millares 37 2 2" xfId="248" xr:uid="{00000000-0005-0000-0000-0000B7000000}"/>
    <cellStyle name="Millares 37 2 3" xfId="297" xr:uid="{00000000-0005-0000-0000-0000B8000000}"/>
    <cellStyle name="Millares 38" xfId="146" xr:uid="{00000000-0005-0000-0000-0000B9000000}"/>
    <cellStyle name="Millares 38 2" xfId="201" xr:uid="{00000000-0005-0000-0000-0000BA000000}"/>
    <cellStyle name="Millares 38 2 2" xfId="249" xr:uid="{00000000-0005-0000-0000-0000BB000000}"/>
    <cellStyle name="Millares 38 2 3" xfId="298" xr:uid="{00000000-0005-0000-0000-0000BC000000}"/>
    <cellStyle name="Millares 39" xfId="147" xr:uid="{00000000-0005-0000-0000-0000BD000000}"/>
    <cellStyle name="Millares 4" xfId="68" xr:uid="{00000000-0005-0000-0000-0000BE000000}"/>
    <cellStyle name="Millares 40" xfId="153" xr:uid="{00000000-0005-0000-0000-0000BF000000}"/>
    <cellStyle name="Millares 40 2" xfId="204" xr:uid="{00000000-0005-0000-0000-0000C0000000}"/>
    <cellStyle name="Millares 40 2 2" xfId="252" xr:uid="{00000000-0005-0000-0000-0000C1000000}"/>
    <cellStyle name="Millares 40 2 3" xfId="301" xr:uid="{00000000-0005-0000-0000-0000C2000000}"/>
    <cellStyle name="Millares 41" xfId="160" xr:uid="{00000000-0005-0000-0000-0000C3000000}"/>
    <cellStyle name="Millares 41 2" xfId="208" xr:uid="{00000000-0005-0000-0000-0000C4000000}"/>
    <cellStyle name="Millares 41 2 2" xfId="256" xr:uid="{00000000-0005-0000-0000-0000C5000000}"/>
    <cellStyle name="Millares 41 2 3" xfId="305" xr:uid="{00000000-0005-0000-0000-0000C6000000}"/>
    <cellStyle name="Millares 42" xfId="150" xr:uid="{00000000-0005-0000-0000-0000C7000000}"/>
    <cellStyle name="Millares 42 2" xfId="202" xr:uid="{00000000-0005-0000-0000-0000C8000000}"/>
    <cellStyle name="Millares 42 2 2" xfId="250" xr:uid="{00000000-0005-0000-0000-0000C9000000}"/>
    <cellStyle name="Millares 42 2 3" xfId="299" xr:uid="{00000000-0005-0000-0000-0000CA000000}"/>
    <cellStyle name="Millares 43" xfId="158" xr:uid="{00000000-0005-0000-0000-0000CB000000}"/>
    <cellStyle name="Millares 43 2" xfId="206" xr:uid="{00000000-0005-0000-0000-0000CC000000}"/>
    <cellStyle name="Millares 43 2 2" xfId="254" xr:uid="{00000000-0005-0000-0000-0000CD000000}"/>
    <cellStyle name="Millares 43 2 3" xfId="303" xr:uid="{00000000-0005-0000-0000-0000CE000000}"/>
    <cellStyle name="Millares 44" xfId="159" xr:uid="{00000000-0005-0000-0000-0000CF000000}"/>
    <cellStyle name="Millares 44 2" xfId="207" xr:uid="{00000000-0005-0000-0000-0000D0000000}"/>
    <cellStyle name="Millares 44 2 2" xfId="255" xr:uid="{00000000-0005-0000-0000-0000D1000000}"/>
    <cellStyle name="Millares 44 2 3" xfId="304" xr:uid="{00000000-0005-0000-0000-0000D2000000}"/>
    <cellStyle name="Millares 45" xfId="162" xr:uid="{00000000-0005-0000-0000-0000D3000000}"/>
    <cellStyle name="Millares 45 2" xfId="210" xr:uid="{00000000-0005-0000-0000-0000D4000000}"/>
    <cellStyle name="Millares 45 2 2" xfId="258" xr:uid="{00000000-0005-0000-0000-0000D5000000}"/>
    <cellStyle name="Millares 45 2 3" xfId="307" xr:uid="{00000000-0005-0000-0000-0000D6000000}"/>
    <cellStyle name="Millares 46" xfId="161" xr:uid="{00000000-0005-0000-0000-0000D7000000}"/>
    <cellStyle name="Millares 46 2" xfId="209" xr:uid="{00000000-0005-0000-0000-0000D8000000}"/>
    <cellStyle name="Millares 46 2 2" xfId="257" xr:uid="{00000000-0005-0000-0000-0000D9000000}"/>
    <cellStyle name="Millares 46 2 3" xfId="306" xr:uid="{00000000-0005-0000-0000-0000DA000000}"/>
    <cellStyle name="Millares 47" xfId="157" xr:uid="{00000000-0005-0000-0000-0000DB000000}"/>
    <cellStyle name="Millares 47 2" xfId="205" xr:uid="{00000000-0005-0000-0000-0000DC000000}"/>
    <cellStyle name="Millares 47 2 2" xfId="253" xr:uid="{00000000-0005-0000-0000-0000DD000000}"/>
    <cellStyle name="Millares 47 2 3" xfId="302" xr:uid="{00000000-0005-0000-0000-0000DE000000}"/>
    <cellStyle name="Millares 48" xfId="166" xr:uid="{00000000-0005-0000-0000-0000DF000000}"/>
    <cellStyle name="Millares 48 2" xfId="214" xr:uid="{00000000-0005-0000-0000-0000E0000000}"/>
    <cellStyle name="Millares 48 2 2" xfId="262" xr:uid="{00000000-0005-0000-0000-0000E1000000}"/>
    <cellStyle name="Millares 48 2 3" xfId="311" xr:uid="{00000000-0005-0000-0000-0000E2000000}"/>
    <cellStyle name="Millares 49" xfId="164" xr:uid="{00000000-0005-0000-0000-0000E3000000}"/>
    <cellStyle name="Millares 49 2" xfId="212" xr:uid="{00000000-0005-0000-0000-0000E4000000}"/>
    <cellStyle name="Millares 49 2 2" xfId="260" xr:uid="{00000000-0005-0000-0000-0000E5000000}"/>
    <cellStyle name="Millares 49 2 3" xfId="309" xr:uid="{00000000-0005-0000-0000-0000E6000000}"/>
    <cellStyle name="Millares 5" xfId="69" xr:uid="{00000000-0005-0000-0000-0000E7000000}"/>
    <cellStyle name="Millares 50" xfId="163" xr:uid="{00000000-0005-0000-0000-0000E8000000}"/>
    <cellStyle name="Millares 50 2" xfId="211" xr:uid="{00000000-0005-0000-0000-0000E9000000}"/>
    <cellStyle name="Millares 50 2 2" xfId="259" xr:uid="{00000000-0005-0000-0000-0000EA000000}"/>
    <cellStyle name="Millares 50 2 3" xfId="308" xr:uid="{00000000-0005-0000-0000-0000EB000000}"/>
    <cellStyle name="Millares 51" xfId="165" xr:uid="{00000000-0005-0000-0000-0000EC000000}"/>
    <cellStyle name="Millares 51 2" xfId="213" xr:uid="{00000000-0005-0000-0000-0000ED000000}"/>
    <cellStyle name="Millares 51 2 2" xfId="261" xr:uid="{00000000-0005-0000-0000-0000EE000000}"/>
    <cellStyle name="Millares 51 2 3" xfId="310" xr:uid="{00000000-0005-0000-0000-0000EF000000}"/>
    <cellStyle name="Millares 52" xfId="170" xr:uid="{00000000-0005-0000-0000-0000F0000000}"/>
    <cellStyle name="Millares 53" xfId="171" xr:uid="{00000000-0005-0000-0000-0000F1000000}"/>
    <cellStyle name="Millares 54" xfId="172" xr:uid="{00000000-0005-0000-0000-0000F2000000}"/>
    <cellStyle name="Millares 55" xfId="173" xr:uid="{00000000-0005-0000-0000-0000F3000000}"/>
    <cellStyle name="Millares 56" xfId="267" xr:uid="{00000000-0005-0000-0000-0000F4000000}"/>
    <cellStyle name="Millares 57" xfId="217" xr:uid="{00000000-0005-0000-0000-0000F5000000}"/>
    <cellStyle name="Millares 58" xfId="221" xr:uid="{00000000-0005-0000-0000-0000F6000000}"/>
    <cellStyle name="Millares 59" xfId="220" xr:uid="{00000000-0005-0000-0000-0000F7000000}"/>
    <cellStyle name="Millares 6" xfId="70" xr:uid="{00000000-0005-0000-0000-0000F8000000}"/>
    <cellStyle name="Millares 60" xfId="268" xr:uid="{00000000-0005-0000-0000-0000F9000000}"/>
    <cellStyle name="Millares 61" xfId="270" xr:uid="{00000000-0005-0000-0000-0000FA000000}"/>
    <cellStyle name="Millares 62" xfId="269" xr:uid="{00000000-0005-0000-0000-0000FB000000}"/>
    <cellStyle name="Millares 7" xfId="71" xr:uid="{00000000-0005-0000-0000-0000FC000000}"/>
    <cellStyle name="Millares 8" xfId="72" xr:uid="{00000000-0005-0000-0000-0000FD000000}"/>
    <cellStyle name="Millares 9" xfId="73" xr:uid="{00000000-0005-0000-0000-0000FE000000}"/>
    <cellStyle name="Neutral 2" xfId="74" xr:uid="{00000000-0005-0000-0000-0000FF000000}"/>
    <cellStyle name="Normal" xfId="0" builtinId="0"/>
    <cellStyle name="Normal 10" xfId="75" xr:uid="{00000000-0005-0000-0000-000001010000}"/>
    <cellStyle name="Normal 11" xfId="76" xr:uid="{00000000-0005-0000-0000-000002010000}"/>
    <cellStyle name="Normal 12" xfId="77" xr:uid="{00000000-0005-0000-0000-000003010000}"/>
    <cellStyle name="Normal 13" xfId="78" xr:uid="{00000000-0005-0000-0000-000004010000}"/>
    <cellStyle name="Normal 14" xfId="79" xr:uid="{00000000-0005-0000-0000-000005010000}"/>
    <cellStyle name="Normal 15" xfId="80" xr:uid="{00000000-0005-0000-0000-000006010000}"/>
    <cellStyle name="Normal 16" xfId="81" xr:uid="{00000000-0005-0000-0000-000007010000}"/>
    <cellStyle name="Normal 17" xfId="82" xr:uid="{00000000-0005-0000-0000-000008010000}"/>
    <cellStyle name="Normal 18" xfId="83" xr:uid="{00000000-0005-0000-0000-000009010000}"/>
    <cellStyle name="Normal 19" xfId="84" xr:uid="{00000000-0005-0000-0000-00000A010000}"/>
    <cellStyle name="Normal 2" xfId="5" xr:uid="{00000000-0005-0000-0000-00000B010000}"/>
    <cellStyle name="Normal 2 2" xfId="85" xr:uid="{00000000-0005-0000-0000-00000C010000}"/>
    <cellStyle name="Normal 2 3" xfId="86" xr:uid="{00000000-0005-0000-0000-00000D010000}"/>
    <cellStyle name="Normal 2 4" xfId="87" xr:uid="{00000000-0005-0000-0000-00000E010000}"/>
    <cellStyle name="Normal 2 5" xfId="154" xr:uid="{00000000-0005-0000-0000-00000F010000}"/>
    <cellStyle name="Normal 2 6" xfId="149" xr:uid="{00000000-0005-0000-0000-000010010000}"/>
    <cellStyle name="Normal 2 7" xfId="219" xr:uid="{00000000-0005-0000-0000-000011010000}"/>
    <cellStyle name="Normal 2 8" xfId="218" xr:uid="{00000000-0005-0000-0000-000012010000}"/>
    <cellStyle name="Normal 20" xfId="88" xr:uid="{00000000-0005-0000-0000-000013010000}"/>
    <cellStyle name="Normal 21" xfId="89" xr:uid="{00000000-0005-0000-0000-000014010000}"/>
    <cellStyle name="Normal 22" xfId="90" xr:uid="{00000000-0005-0000-0000-000015010000}"/>
    <cellStyle name="Normal 23" xfId="91" xr:uid="{00000000-0005-0000-0000-000016010000}"/>
    <cellStyle name="Normal 24" xfId="92" xr:uid="{00000000-0005-0000-0000-000017010000}"/>
    <cellStyle name="Normal 25" xfId="93" xr:uid="{00000000-0005-0000-0000-000018010000}"/>
    <cellStyle name="Normal 26" xfId="94" xr:uid="{00000000-0005-0000-0000-000019010000}"/>
    <cellStyle name="Normal 27" xfId="95" xr:uid="{00000000-0005-0000-0000-00001A010000}"/>
    <cellStyle name="Normal 28" xfId="96" xr:uid="{00000000-0005-0000-0000-00001B010000}"/>
    <cellStyle name="Normal 29" xfId="2" xr:uid="{00000000-0005-0000-0000-00001C010000}"/>
    <cellStyle name="Normal 3" xfId="97" xr:uid="{00000000-0005-0000-0000-00001D010000}"/>
    <cellStyle name="Normal 3 2" xfId="98" xr:uid="{00000000-0005-0000-0000-00001E010000}"/>
    <cellStyle name="Normal 30" xfId="168" xr:uid="{00000000-0005-0000-0000-00001F010000}"/>
    <cellStyle name="Normal 31" xfId="169" xr:uid="{00000000-0005-0000-0000-000020010000}"/>
    <cellStyle name="Normal 4" xfId="99" xr:uid="{00000000-0005-0000-0000-000021010000}"/>
    <cellStyle name="Normal 5" xfId="100" xr:uid="{00000000-0005-0000-0000-000022010000}"/>
    <cellStyle name="Normal 6" xfId="101" xr:uid="{00000000-0005-0000-0000-000023010000}"/>
    <cellStyle name="Normal 7" xfId="102" xr:uid="{00000000-0005-0000-0000-000024010000}"/>
    <cellStyle name="Normal 74" xfId="9" xr:uid="{00000000-0005-0000-0000-000025010000}"/>
    <cellStyle name="Normal 8" xfId="103" xr:uid="{00000000-0005-0000-0000-000026010000}"/>
    <cellStyle name="Normal 9" xfId="104" xr:uid="{00000000-0005-0000-0000-000027010000}"/>
    <cellStyle name="Normal_para Hacienda" xfId="174" xr:uid="{00000000-0005-0000-0000-000028010000}"/>
    <cellStyle name="Output 2" xfId="105" xr:uid="{00000000-0005-0000-0000-000029010000}"/>
    <cellStyle name="Porcentaje" xfId="140" builtinId="5"/>
    <cellStyle name="Porcentaje 2" xfId="148" xr:uid="{00000000-0005-0000-0000-00002B010000}"/>
    <cellStyle name="Porcentual 2" xfId="106" xr:uid="{00000000-0005-0000-0000-00002C010000}"/>
    <cellStyle name="Porcentual 2 2" xfId="107" xr:uid="{00000000-0005-0000-0000-00002D010000}"/>
    <cellStyle name="Porcentual 2 3" xfId="108" xr:uid="{00000000-0005-0000-0000-00002E010000}"/>
    <cellStyle name="Porcentual 2 4" xfId="109" xr:uid="{00000000-0005-0000-0000-00002F010000}"/>
    <cellStyle name="Porcentual 2 5" xfId="155" xr:uid="{00000000-0005-0000-0000-000030010000}"/>
    <cellStyle name="Porcentual 3" xfId="110" xr:uid="{00000000-0005-0000-0000-000031010000}"/>
    <cellStyle name="Porcentual 4" xfId="111" xr:uid="{00000000-0005-0000-0000-000032010000}"/>
    <cellStyle name="Porcentual 5" xfId="112" xr:uid="{00000000-0005-0000-0000-000033010000}"/>
    <cellStyle name="Porcentual 6" xfId="113" xr:uid="{00000000-0005-0000-0000-000034010000}"/>
    <cellStyle name="Porcentual 7" xfId="114" xr:uid="{00000000-0005-0000-0000-000035010000}"/>
    <cellStyle name="Porcentual 8" xfId="115" xr:uid="{00000000-0005-0000-0000-000036010000}"/>
    <cellStyle name="Porcentual 9" xfId="156" xr:uid="{00000000-0005-0000-0000-000037010000}"/>
    <cellStyle name="Total 2" xfId="116" xr:uid="{00000000-0005-0000-0000-000038010000}"/>
    <cellStyle name="Warning Text 2" xfId="117" xr:uid="{00000000-0005-0000-0000-000039010000}"/>
  </cellStyles>
  <dxfs count="0"/>
  <tableStyles count="0" defaultTableStyle="TableStyleMedium2" defaultPivotStyle="PivotStyleLight16"/>
  <colors>
    <mruColors>
      <color rgb="FF0F3E50"/>
      <color rgb="FF6F8A9B"/>
      <color rgb="FF5690AD"/>
      <color rgb="FF6CB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basta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ubasta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6</xdr:col>
      <xdr:colOff>400051</xdr:colOff>
      <xdr:row>4</xdr:row>
      <xdr:rowOff>170870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"/>
          <a:ext cx="4857750" cy="9614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44</xdr:row>
      <xdr:rowOff>19050</xdr:rowOff>
    </xdr:from>
    <xdr:to>
      <xdr:col>13</xdr:col>
      <xdr:colOff>266700</xdr:colOff>
      <xdr:row>45</xdr:row>
      <xdr:rowOff>95250</xdr:rowOff>
    </xdr:to>
    <xdr:sp macro="" textlink="">
      <xdr:nvSpPr>
        <xdr:cNvPr id="4" name="3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1087100" y="80010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0</xdr:rowOff>
    </xdr:from>
    <xdr:to>
      <xdr:col>9</xdr:col>
      <xdr:colOff>504825</xdr:colOff>
      <xdr:row>4</xdr:row>
      <xdr:rowOff>107070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391025" cy="86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39</xdr:row>
      <xdr:rowOff>19050</xdr:rowOff>
    </xdr:from>
    <xdr:to>
      <xdr:col>13</xdr:col>
      <xdr:colOff>266700</xdr:colOff>
      <xdr:row>40</xdr:row>
      <xdr:rowOff>95250</xdr:rowOff>
    </xdr:to>
    <xdr:sp macro="" textlink="">
      <xdr:nvSpPr>
        <xdr:cNvPr id="2" name="1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087100" y="81915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311727</xdr:colOff>
      <xdr:row>0</xdr:row>
      <xdr:rowOff>0</xdr:rowOff>
    </xdr:from>
    <xdr:to>
      <xdr:col>9</xdr:col>
      <xdr:colOff>502227</xdr:colOff>
      <xdr:row>4</xdr:row>
      <xdr:rowOff>141175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68" y="0"/>
          <a:ext cx="4563341" cy="90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9</xdr:col>
      <xdr:colOff>341897</xdr:colOff>
      <xdr:row>5</xdr:row>
      <xdr:rowOff>7825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57150"/>
          <a:ext cx="4551947" cy="903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10584</xdr:rowOff>
    </xdr:from>
    <xdr:to>
      <xdr:col>8</xdr:col>
      <xdr:colOff>285749</xdr:colOff>
      <xdr:row>5</xdr:row>
      <xdr:rowOff>166154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10584"/>
          <a:ext cx="5598583" cy="11080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0</xdr:row>
      <xdr:rowOff>119062</xdr:rowOff>
    </xdr:from>
    <xdr:to>
      <xdr:col>8</xdr:col>
      <xdr:colOff>530490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119062"/>
          <a:ext cx="6138334" cy="1214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119062</xdr:rowOff>
    </xdr:from>
    <xdr:to>
      <xdr:col>9</xdr:col>
      <xdr:colOff>256648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906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46</xdr:row>
      <xdr:rowOff>11906</xdr:rowOff>
    </xdr:from>
    <xdr:to>
      <xdr:col>12</xdr:col>
      <xdr:colOff>600075</xdr:colOff>
      <xdr:row>47</xdr:row>
      <xdr:rowOff>88106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001625" y="8965406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1131093</xdr:colOff>
      <xdr:row>0</xdr:row>
      <xdr:rowOff>166687</xdr:rowOff>
    </xdr:from>
    <xdr:to>
      <xdr:col>9</xdr:col>
      <xdr:colOff>113770</xdr:colOff>
      <xdr:row>7</xdr:row>
      <xdr:rowOff>48084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3" y="166687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333374</xdr:colOff>
      <xdr:row>43</xdr:row>
      <xdr:rowOff>83344</xdr:rowOff>
    </xdr:from>
    <xdr:to>
      <xdr:col>12</xdr:col>
      <xdr:colOff>600074</xdr:colOff>
      <xdr:row>44</xdr:row>
      <xdr:rowOff>159544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3132593" y="8465344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83344</xdr:rowOff>
    </xdr:from>
    <xdr:to>
      <xdr:col>9</xdr:col>
      <xdr:colOff>78054</xdr:colOff>
      <xdr:row>6</xdr:row>
      <xdr:rowOff>155241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20" y="83344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345281</xdr:colOff>
      <xdr:row>35</xdr:row>
      <xdr:rowOff>71438</xdr:rowOff>
    </xdr:from>
    <xdr:to>
      <xdr:col>12</xdr:col>
      <xdr:colOff>611981</xdr:colOff>
      <xdr:row>36</xdr:row>
      <xdr:rowOff>147638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3323094" y="6929438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382512</xdr:colOff>
      <xdr:row>6</xdr:row>
      <xdr:rowOff>153539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8164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353786</xdr:colOff>
      <xdr:row>29</xdr:row>
      <xdr:rowOff>68035</xdr:rowOff>
    </xdr:from>
    <xdr:to>
      <xdr:col>12</xdr:col>
      <xdr:colOff>620486</xdr:colOff>
      <xdr:row>30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076465" y="540203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870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25</xdr:row>
      <xdr:rowOff>68035</xdr:rowOff>
    </xdr:from>
    <xdr:to>
      <xdr:col>11</xdr:col>
      <xdr:colOff>851091</xdr:colOff>
      <xdr:row>26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1603312" y="3677509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6</xdr:col>
      <xdr:colOff>161925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27</xdr:row>
      <xdr:rowOff>142875</xdr:rowOff>
    </xdr:from>
    <xdr:to>
      <xdr:col>6</xdr:col>
      <xdr:colOff>962025</xdr:colOff>
      <xdr:row>29</xdr:row>
      <xdr:rowOff>28575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54578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778BA0-3C31-4981-A4FC-2580E590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20</xdr:row>
      <xdr:rowOff>68035</xdr:rowOff>
    </xdr:from>
    <xdr:to>
      <xdr:col>11</xdr:col>
      <xdr:colOff>851091</xdr:colOff>
      <xdr:row>21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8D57A-661D-49DF-A397-0D7315CA815A}"/>
            </a:ext>
          </a:extLst>
        </xdr:cNvPr>
        <xdr:cNvSpPr/>
      </xdr:nvSpPr>
      <xdr:spPr>
        <a:xfrm>
          <a:off x="12338241" y="5078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1026584</xdr:colOff>
      <xdr:row>0</xdr:row>
      <xdr:rowOff>0</xdr:rowOff>
    </xdr:from>
    <xdr:to>
      <xdr:col>9</xdr:col>
      <xdr:colOff>740834</xdr:colOff>
      <xdr:row>6</xdr:row>
      <xdr:rowOff>25815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584" y="0"/>
          <a:ext cx="5905500" cy="1168815"/>
        </a:xfrm>
        <a:prstGeom prst="rect">
          <a:avLst/>
        </a:prstGeom>
      </xdr:spPr>
    </xdr:pic>
    <xdr:clientData/>
  </xdr:twoCellAnchor>
  <xdr:twoCellAnchor>
    <xdr:from>
      <xdr:col>14</xdr:col>
      <xdr:colOff>836083</xdr:colOff>
      <xdr:row>204</xdr:row>
      <xdr:rowOff>158750</xdr:rowOff>
    </xdr:from>
    <xdr:to>
      <xdr:col>14</xdr:col>
      <xdr:colOff>1102783</xdr:colOff>
      <xdr:row>206</xdr:row>
      <xdr:rowOff>23283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4626166" y="39253583"/>
          <a:ext cx="266700" cy="266700"/>
        </a:xfrm>
        <a:prstGeom prst="curvedLeftArrow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323850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752475</xdr:colOff>
      <xdr:row>37</xdr:row>
      <xdr:rowOff>123825</xdr:rowOff>
    </xdr:from>
    <xdr:to>
      <xdr:col>6</xdr:col>
      <xdr:colOff>1019175</xdr:colOff>
      <xdr:row>39</xdr:row>
      <xdr:rowOff>9525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77075" y="73437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6</xdr:col>
      <xdr:colOff>361950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22</xdr:row>
      <xdr:rowOff>47625</xdr:rowOff>
    </xdr:from>
    <xdr:to>
      <xdr:col>6</xdr:col>
      <xdr:colOff>1009650</xdr:colOff>
      <xdr:row>23</xdr:row>
      <xdr:rowOff>123825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0" y="44100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6</xdr:col>
      <xdr:colOff>247650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43</xdr:row>
      <xdr:rowOff>133350</xdr:rowOff>
    </xdr:from>
    <xdr:to>
      <xdr:col>6</xdr:col>
      <xdr:colOff>904875</xdr:colOff>
      <xdr:row>45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981825" y="84963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257175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723900</xdr:colOff>
      <xdr:row>26</xdr:row>
      <xdr:rowOff>114300</xdr:rowOff>
    </xdr:from>
    <xdr:to>
      <xdr:col>7</xdr:col>
      <xdr:colOff>47625</xdr:colOff>
      <xdr:row>28</xdr:row>
      <xdr:rowOff>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24675" y="52387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28575</xdr:rowOff>
    </xdr:from>
    <xdr:to>
      <xdr:col>7</xdr:col>
      <xdr:colOff>790795</xdr:colOff>
      <xdr:row>5</xdr:row>
      <xdr:rowOff>80879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133350</xdr:rowOff>
    </xdr:from>
    <xdr:to>
      <xdr:col>11</xdr:col>
      <xdr:colOff>704850</xdr:colOff>
      <xdr:row>60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077575" y="113538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0</xdr:rowOff>
    </xdr:from>
    <xdr:to>
      <xdr:col>8</xdr:col>
      <xdr:colOff>66675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36</xdr:row>
      <xdr:rowOff>180975</xdr:rowOff>
    </xdr:from>
    <xdr:to>
      <xdr:col>12</xdr:col>
      <xdr:colOff>19050</xdr:colOff>
      <xdr:row>38</xdr:row>
      <xdr:rowOff>66675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449050" y="72104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8</xdr:col>
      <xdr:colOff>171450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59</xdr:row>
      <xdr:rowOff>0</xdr:rowOff>
    </xdr:from>
    <xdr:to>
      <xdr:col>11</xdr:col>
      <xdr:colOff>676275</xdr:colOff>
      <xdr:row>60</xdr:row>
      <xdr:rowOff>76200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068050" y="114109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37"/>
  <sheetViews>
    <sheetView showGridLines="0" showRowColHeaders="0" tabSelected="1" workbookViewId="0">
      <selection activeCell="B33" sqref="B33"/>
    </sheetView>
  </sheetViews>
  <sheetFormatPr baseColWidth="10" defaultColWidth="0" defaultRowHeight="15" customHeight="1" zeroHeight="1" x14ac:dyDescent="0.25"/>
  <cols>
    <col min="1" max="1" width="7.71093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bestFit="1" customWidth="1"/>
    <col min="6" max="6" width="18.7109375" style="1" bestFit="1" customWidth="1"/>
    <col min="7" max="7" width="19" style="1" bestFit="1" customWidth="1"/>
    <col min="8" max="8" width="18.7109375" style="1" customWidth="1"/>
    <col min="9" max="9" width="9.5703125" style="1" hidden="1" customWidth="1"/>
    <col min="10" max="10" width="17.42578125" style="1" hidden="1" customWidth="1"/>
    <col min="11" max="11" width="17.28515625" style="1" hidden="1" customWidth="1"/>
    <col min="12" max="13" width="11.42578125" style="1" hidden="1" customWidth="1"/>
    <col min="14" max="26" width="0" style="1" hidden="1" customWidth="1"/>
    <col min="27" max="16384" width="11.42578125" style="1" hidden="1"/>
  </cols>
  <sheetData>
    <row r="1" spans="1:20" ht="15.75" x14ac:dyDescent="0.25">
      <c r="A1" s="34"/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34"/>
      <c r="B2" s="34"/>
      <c r="C2" s="34"/>
      <c r="D2" s="34"/>
      <c r="E2" s="34"/>
      <c r="F2" s="34"/>
      <c r="G2" s="34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34"/>
      <c r="B3" s="34"/>
      <c r="C3" s="34"/>
      <c r="D3" s="34"/>
      <c r="E3" s="34"/>
      <c r="F3" s="34"/>
      <c r="G3" s="34"/>
      <c r="H3" s="3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34"/>
      <c r="B4" s="34"/>
      <c r="C4" s="34"/>
      <c r="D4" s="34"/>
      <c r="E4" s="34"/>
      <c r="F4" s="34"/>
      <c r="G4" s="34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1" customFormat="1" ht="15.75" x14ac:dyDescent="0.25">
      <c r="A5" s="34"/>
      <c r="B5" s="34"/>
      <c r="C5" s="34"/>
      <c r="D5" s="34"/>
      <c r="E5" s="34"/>
      <c r="F5" s="34"/>
      <c r="G5" s="34"/>
      <c r="H5" s="3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34"/>
      <c r="B6" s="183" t="s">
        <v>195</v>
      </c>
      <c r="C6" s="183"/>
      <c r="D6" s="183"/>
      <c r="E6" s="183"/>
      <c r="F6" s="183"/>
      <c r="G6" s="183"/>
      <c r="H6" s="30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34"/>
      <c r="B7" s="34"/>
      <c r="C7" s="34"/>
      <c r="D7" s="34"/>
      <c r="E7" s="34"/>
      <c r="F7" s="34"/>
      <c r="G7" s="34"/>
      <c r="H7" s="34"/>
      <c r="I7" s="4"/>
      <c r="J7" s="182"/>
      <c r="K7" s="182"/>
      <c r="L7" s="182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34"/>
      <c r="B8" s="34"/>
      <c r="C8" s="34"/>
      <c r="D8" s="34"/>
      <c r="E8" s="34"/>
      <c r="F8" s="34"/>
      <c r="G8" s="34"/>
      <c r="H8" s="34"/>
      <c r="I8" s="4"/>
      <c r="J8" s="6"/>
      <c r="K8" s="6"/>
      <c r="L8" s="6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34"/>
      <c r="B9" s="34"/>
      <c r="C9" s="36">
        <v>2006</v>
      </c>
      <c r="D9" s="34"/>
      <c r="E9" s="34"/>
      <c r="F9" s="34"/>
      <c r="G9" s="34"/>
      <c r="H9" s="34"/>
      <c r="I9" s="4"/>
      <c r="J9" s="6"/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34"/>
      <c r="B10" s="34"/>
      <c r="C10" s="36">
        <v>2007</v>
      </c>
      <c r="D10" s="34"/>
      <c r="E10" s="34"/>
      <c r="F10" s="34"/>
      <c r="G10" s="34"/>
      <c r="H10" s="34"/>
      <c r="I10" s="4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34"/>
      <c r="B11" s="34"/>
      <c r="C11" s="36">
        <v>2008</v>
      </c>
      <c r="D11" s="34"/>
      <c r="E11" s="34"/>
      <c r="F11" s="34"/>
      <c r="G11" s="34"/>
      <c r="H11" s="34"/>
      <c r="I11" s="4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34"/>
      <c r="B12" s="34"/>
      <c r="C12" s="36">
        <v>2009</v>
      </c>
      <c r="D12" s="34"/>
      <c r="E12" s="34"/>
      <c r="F12" s="34"/>
      <c r="G12" s="34"/>
      <c r="H12" s="34"/>
      <c r="I12" s="4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34"/>
      <c r="B13" s="34"/>
      <c r="C13" s="36">
        <v>2010</v>
      </c>
      <c r="D13" s="34"/>
      <c r="E13" s="34"/>
      <c r="F13" s="34"/>
      <c r="G13" s="34"/>
      <c r="H13" s="34"/>
      <c r="I13" s="4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4"/>
      <c r="B14" s="34"/>
      <c r="C14" s="36">
        <v>2012</v>
      </c>
      <c r="D14" s="34"/>
      <c r="E14" s="34"/>
      <c r="F14" s="34"/>
      <c r="G14" s="34"/>
      <c r="H14" s="34"/>
      <c r="I14" s="4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34"/>
      <c r="B15" s="34"/>
      <c r="C15" s="36">
        <v>2013</v>
      </c>
      <c r="D15" s="34"/>
      <c r="E15" s="34"/>
      <c r="F15" s="34"/>
      <c r="G15" s="34"/>
      <c r="H15" s="34"/>
      <c r="I15" s="4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34"/>
      <c r="B16" s="34"/>
      <c r="C16" s="36">
        <v>2014</v>
      </c>
      <c r="D16" s="34"/>
      <c r="E16" s="34"/>
      <c r="F16" s="34"/>
      <c r="G16" s="34"/>
      <c r="H16" s="34"/>
      <c r="I16" s="4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34"/>
      <c r="B17" s="34"/>
      <c r="C17" s="36">
        <v>2015</v>
      </c>
      <c r="D17" s="34"/>
      <c r="E17" s="34"/>
      <c r="F17" s="34"/>
      <c r="G17" s="34"/>
      <c r="H17" s="34"/>
      <c r="I17" s="4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</row>
    <row r="18" spans="1:20" s="11" customFormat="1" ht="15.75" x14ac:dyDescent="0.25">
      <c r="A18" s="34"/>
      <c r="B18" s="34"/>
      <c r="C18" s="36">
        <v>2016</v>
      </c>
      <c r="D18" s="34"/>
      <c r="E18" s="34"/>
      <c r="F18" s="34"/>
      <c r="G18" s="34"/>
      <c r="H18" s="34"/>
      <c r="I18" s="4"/>
      <c r="J18" s="12"/>
      <c r="K18" s="12"/>
      <c r="L18" s="12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5.75" x14ac:dyDescent="0.25">
      <c r="A19" s="34"/>
      <c r="B19" s="34"/>
      <c r="C19" s="36">
        <v>2017</v>
      </c>
      <c r="D19" s="34"/>
      <c r="E19" s="34"/>
      <c r="F19" s="34"/>
      <c r="G19" s="34"/>
      <c r="H19" s="34"/>
      <c r="I19" s="4"/>
      <c r="J19" s="13"/>
      <c r="K19" s="13"/>
      <c r="L19" s="1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5.75" x14ac:dyDescent="0.25">
      <c r="A20" s="34"/>
      <c r="B20" s="34"/>
      <c r="C20" s="36">
        <v>2018</v>
      </c>
      <c r="D20" s="34"/>
      <c r="E20" s="34"/>
      <c r="F20" s="34"/>
      <c r="G20" s="34"/>
      <c r="H20" s="34"/>
      <c r="I20" s="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5.75" x14ac:dyDescent="0.25">
      <c r="A21" s="34"/>
      <c r="B21" s="34"/>
      <c r="C21" s="36">
        <v>2019</v>
      </c>
      <c r="D21" s="34"/>
      <c r="E21" s="34"/>
      <c r="F21" s="34"/>
      <c r="G21" s="34"/>
      <c r="H21" s="34"/>
      <c r="I21" s="4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0"/>
    </row>
    <row r="22" spans="1:20" s="11" customFormat="1" ht="15.75" x14ac:dyDescent="0.25">
      <c r="A22" s="34"/>
      <c r="B22" s="34"/>
      <c r="C22" s="36">
        <v>2020</v>
      </c>
      <c r="D22" s="34"/>
      <c r="E22" s="34"/>
      <c r="F22" s="34"/>
      <c r="G22" s="34"/>
      <c r="H22" s="34"/>
      <c r="I22" s="4"/>
      <c r="J22" s="21"/>
      <c r="K22" s="21"/>
      <c r="L22" s="21"/>
      <c r="M22" s="10"/>
      <c r="N22" s="10"/>
      <c r="O22" s="10"/>
      <c r="P22" s="10"/>
      <c r="Q22" s="10"/>
      <c r="R22" s="10"/>
      <c r="S22" s="10"/>
      <c r="T22" s="10"/>
    </row>
    <row r="23" spans="1:20" s="11" customFormat="1" ht="15.75" x14ac:dyDescent="0.25">
      <c r="A23" s="34"/>
      <c r="B23" s="34"/>
      <c r="C23" s="36">
        <v>2021</v>
      </c>
      <c r="D23" s="34"/>
      <c r="E23" s="34"/>
      <c r="F23" s="34"/>
      <c r="G23" s="34"/>
      <c r="H23" s="34"/>
      <c r="I23" s="4"/>
      <c r="J23" s="23"/>
      <c r="K23" s="23"/>
      <c r="L23" s="23"/>
      <c r="M23" s="10"/>
      <c r="N23" s="10"/>
      <c r="O23" s="10"/>
      <c r="P23" s="10"/>
      <c r="Q23" s="10"/>
      <c r="R23" s="10"/>
      <c r="S23" s="10"/>
      <c r="T23" s="10"/>
    </row>
    <row r="24" spans="1:20" s="11" customFormat="1" ht="15.75" x14ac:dyDescent="0.25">
      <c r="A24" s="34"/>
      <c r="B24" s="34"/>
      <c r="C24" s="36">
        <v>2022</v>
      </c>
      <c r="D24" s="34"/>
      <c r="E24" s="34"/>
      <c r="F24" s="34"/>
      <c r="G24" s="34"/>
      <c r="H24" s="34"/>
      <c r="I24" s="4"/>
      <c r="J24" s="24"/>
      <c r="K24" s="24"/>
      <c r="L24" s="24"/>
      <c r="M24" s="10"/>
      <c r="N24" s="10"/>
      <c r="O24" s="10"/>
      <c r="P24" s="10"/>
      <c r="Q24" s="10"/>
      <c r="R24" s="10"/>
      <c r="S24" s="10"/>
      <c r="T24" s="10"/>
    </row>
    <row r="25" spans="1:20" s="11" customFormat="1" ht="15.75" x14ac:dyDescent="0.25">
      <c r="A25" s="34"/>
      <c r="B25" s="34"/>
      <c r="C25" s="36">
        <v>2023</v>
      </c>
      <c r="D25" s="34"/>
      <c r="E25" s="34"/>
      <c r="F25" s="34"/>
      <c r="G25" s="34"/>
      <c r="H25" s="34"/>
      <c r="I25" s="4"/>
      <c r="J25" s="28"/>
      <c r="K25" s="28"/>
      <c r="L25" s="28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34"/>
      <c r="B26" s="34"/>
      <c r="C26" s="36">
        <v>2024</v>
      </c>
      <c r="D26" s="34"/>
      <c r="E26" s="34"/>
      <c r="F26" s="34"/>
      <c r="G26" s="34"/>
      <c r="H26" s="34"/>
      <c r="I26" s="4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1:20" ht="15.75" x14ac:dyDescent="0.25">
      <c r="A27" s="34"/>
      <c r="B27" s="34"/>
      <c r="C27" s="36">
        <v>2025</v>
      </c>
      <c r="D27" s="34"/>
      <c r="E27" s="34"/>
      <c r="F27" s="34"/>
      <c r="G27" s="34"/>
      <c r="H27" s="34"/>
      <c r="I27" s="4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1:20" ht="15.75" x14ac:dyDescent="0.25">
      <c r="A28" s="34"/>
      <c r="B28" s="34"/>
      <c r="C28" s="37" t="s">
        <v>196</v>
      </c>
      <c r="D28" s="34"/>
      <c r="E28" s="34"/>
      <c r="F28" s="34"/>
      <c r="G28" s="34"/>
      <c r="H28" s="34"/>
      <c r="I28" s="4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1:20" ht="15.75" x14ac:dyDescent="0.25">
      <c r="A29" s="34"/>
      <c r="B29" s="34"/>
      <c r="C29" s="34"/>
      <c r="D29" s="34"/>
      <c r="E29" s="34"/>
      <c r="F29" s="34"/>
      <c r="G29" s="34"/>
      <c r="H29" s="34"/>
      <c r="I29" s="4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1:20" ht="15.75" x14ac:dyDescent="0.25">
      <c r="A30" s="34"/>
      <c r="B30" s="34"/>
      <c r="C30" s="34"/>
      <c r="D30" s="34"/>
      <c r="E30" s="34"/>
      <c r="F30" s="34"/>
      <c r="G30" s="34"/>
      <c r="H30" s="34"/>
      <c r="I30" s="4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1:20" ht="15.75" x14ac:dyDescent="0.25">
      <c r="A31" s="34"/>
      <c r="B31" s="34"/>
      <c r="C31" s="34"/>
      <c r="D31" s="34"/>
      <c r="E31" s="34"/>
      <c r="F31" s="34"/>
      <c r="G31" s="34"/>
      <c r="H31" s="34"/>
      <c r="I31" s="4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1:20" ht="15.75" x14ac:dyDescent="0.25">
      <c r="A32" s="34"/>
      <c r="B32" s="56" t="s">
        <v>304</v>
      </c>
      <c r="C32" s="34"/>
      <c r="D32" s="34"/>
      <c r="E32" s="34"/>
      <c r="F32" s="34"/>
      <c r="G32" s="34"/>
      <c r="H32" s="34"/>
      <c r="I32" s="4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1:20" ht="15.75" x14ac:dyDescent="0.25">
      <c r="A33" s="34"/>
      <c r="B33" s="56" t="s">
        <v>197</v>
      </c>
      <c r="C33" s="34"/>
      <c r="D33" s="34"/>
      <c r="E33" s="34"/>
      <c r="F33" s="34"/>
      <c r="G33" s="34"/>
      <c r="H33" s="34"/>
      <c r="I33" s="4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1:20" ht="15.75" x14ac:dyDescent="0.25">
      <c r="A34" s="34"/>
      <c r="B34" s="146" t="s">
        <v>267</v>
      </c>
      <c r="C34" s="34"/>
      <c r="D34" s="34"/>
      <c r="E34" s="34"/>
      <c r="F34" s="34"/>
      <c r="G34" s="34"/>
      <c r="H34" s="3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25">
      <c r="A35" s="34"/>
      <c r="B35" s="146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25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" hidden="1" customHeight="1" x14ac:dyDescent="0.25">
      <c r="C37" s="2"/>
    </row>
  </sheetData>
  <mergeCells count="2">
    <mergeCell ref="J7:L7"/>
    <mergeCell ref="B6:G6"/>
  </mergeCells>
  <hyperlinks>
    <hyperlink ref="C17" location="'2015'!A1" display="'2015'!A1" xr:uid="{00000000-0004-0000-0000-000000000000}"/>
    <hyperlink ref="C16" location="'2014'!A1" display="'2014'!A1" xr:uid="{00000000-0004-0000-0000-000001000000}"/>
    <hyperlink ref="C15" location="'2013'!A1" display="'2013'!A1" xr:uid="{00000000-0004-0000-0000-000002000000}"/>
    <hyperlink ref="C14" location="'2012'!A1" display="'2012'!A1" xr:uid="{00000000-0004-0000-0000-000003000000}"/>
    <hyperlink ref="C13" location="'2010'!A1" display="'2010'!A1" xr:uid="{00000000-0004-0000-0000-000004000000}"/>
    <hyperlink ref="C12" location="'2009'!A1" display="'2009'!A1" xr:uid="{00000000-0004-0000-0000-000005000000}"/>
    <hyperlink ref="C11" location="'2008'!A1" display="'2008'!A1" xr:uid="{00000000-0004-0000-0000-000006000000}"/>
    <hyperlink ref="C10" location="'2007'!A1" display="'2007'!A1" xr:uid="{00000000-0004-0000-0000-000007000000}"/>
    <hyperlink ref="C9" location="'2006'!A1" display="'2006'!A1" xr:uid="{00000000-0004-0000-0000-000008000000}"/>
    <hyperlink ref="C28" location="CondicFinanc" display="Condiciones financieras" xr:uid="{00000000-0004-0000-0000-000009000000}"/>
    <hyperlink ref="C18" location="'2016'!A1" display="'2016'!A1" xr:uid="{00000000-0004-0000-0000-00000A000000}"/>
    <hyperlink ref="C19" location="'2017'!A1" display="'2017'!A1" xr:uid="{00000000-0004-0000-0000-00000B000000}"/>
    <hyperlink ref="C22" location="'2020'!A1" display="'2020'!A1" xr:uid="{00000000-0004-0000-0000-00000C000000}"/>
    <hyperlink ref="C23" location="'2021'!A1" display="'2021'!A1" xr:uid="{00000000-0004-0000-0000-00000D000000}"/>
    <hyperlink ref="C24" location="'2022'!A1" display="'2022'!A1" xr:uid="{00000000-0004-0000-0000-00000E000000}"/>
    <hyperlink ref="C25" location="'2023'!A1" display="'2023'!A1" xr:uid="{00000000-0004-0000-0000-00000F000000}"/>
    <hyperlink ref="C20" location="'2018'!A1" display="'2018'!A1" xr:uid="{00000000-0004-0000-0000-000010000000}"/>
    <hyperlink ref="C21" location="'2019'!A1" display="'2019'!A1" xr:uid="{00000000-0004-0000-0000-000011000000}"/>
    <hyperlink ref="C26" location="'2024'!A1" display="'2024'!A1" xr:uid="{00000000-0004-0000-0000-000012000000}"/>
    <hyperlink ref="C27" location="'2025'!A1" display="'2025'!A1" xr:uid="{00000000-0004-0000-0000-000013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E47"/>
  <sheetViews>
    <sheetView showGridLines="0" showRowColHeaders="0" workbookViewId="0">
      <pane xSplit="1" ySplit="8" topLeftCell="B9" activePane="bottomRight" state="frozen"/>
      <selection pane="topRight" activeCell="D1" sqref="D1"/>
      <selection pane="bottomLeft" activeCell="A5" sqref="A5"/>
      <selection pane="bottomRight" activeCell="D9" sqref="D9:D10"/>
    </sheetView>
  </sheetViews>
  <sheetFormatPr baseColWidth="10" defaultColWidth="0" defaultRowHeight="15" customHeight="1" zeroHeight="1" x14ac:dyDescent="0.25"/>
  <cols>
    <col min="1" max="1" width="5.855468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customWidth="1"/>
    <col min="6" max="6" width="16.42578125" style="1" customWidth="1"/>
    <col min="7" max="7" width="12.28515625" style="1" customWidth="1"/>
    <col min="8" max="8" width="11.42578125" style="11" customWidth="1"/>
    <col min="9" max="9" width="8.5703125" style="1" customWidth="1"/>
    <col min="10" max="10" width="9.5703125" style="11" customWidth="1"/>
    <col min="11" max="11" width="15.5703125" style="11" customWidth="1"/>
    <col min="12" max="12" width="11.7109375" style="1" customWidth="1"/>
    <col min="13" max="13" width="12" style="1" customWidth="1"/>
    <col min="14" max="14" width="9.7109375" style="1" customWidth="1"/>
    <col min="15" max="15" width="11.42578125" style="1" customWidth="1"/>
    <col min="16" max="31" width="0" style="1" hidden="1" customWidth="1"/>
    <col min="32" max="16384" width="11.42578125" style="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"/>
      <c r="P1" s="2"/>
      <c r="Q1" s="2"/>
      <c r="R1" s="2"/>
      <c r="S1" s="2"/>
      <c r="T1" s="2"/>
      <c r="U1" s="2"/>
      <c r="V1" s="2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"/>
      <c r="P3" s="2"/>
      <c r="Q3" s="2"/>
      <c r="R3" s="2"/>
      <c r="S3" s="2"/>
      <c r="T3" s="2"/>
      <c r="U3" s="2"/>
      <c r="V3" s="2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2"/>
      <c r="Q4" s="2"/>
      <c r="R4" s="2"/>
      <c r="S4" s="2"/>
      <c r="T4" s="2"/>
      <c r="U4" s="2"/>
      <c r="V4" s="2"/>
    </row>
    <row r="5" spans="1:22" ht="15.75" x14ac:dyDescent="0.25">
      <c r="A5" s="29"/>
      <c r="B5" s="183" t="s">
        <v>32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2"/>
      <c r="P5" s="2"/>
      <c r="Q5" s="2"/>
      <c r="R5" s="2"/>
      <c r="S5" s="2"/>
      <c r="T5" s="2"/>
      <c r="U5" s="2"/>
      <c r="V5" s="2"/>
    </row>
    <row r="6" spans="1:22" s="11" customFormat="1" ht="15.75" x14ac:dyDescent="0.25">
      <c r="A6" s="2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6"/>
      <c r="C7" s="56"/>
      <c r="D7" s="56"/>
      <c r="E7" s="56"/>
      <c r="F7" s="208" t="s">
        <v>209</v>
      </c>
      <c r="G7" s="209"/>
      <c r="H7" s="209"/>
      <c r="I7" s="209"/>
      <c r="J7" s="210"/>
      <c r="K7" s="197" t="s">
        <v>208</v>
      </c>
      <c r="L7" s="198"/>
      <c r="M7" s="198"/>
      <c r="N7" s="199"/>
      <c r="O7" s="2"/>
      <c r="P7" s="2"/>
      <c r="Q7" s="2"/>
      <c r="R7" s="2"/>
      <c r="S7" s="2"/>
      <c r="T7" s="2"/>
      <c r="U7" s="2"/>
      <c r="V7" s="2"/>
    </row>
    <row r="8" spans="1:22" ht="27.75" x14ac:dyDescent="0.25">
      <c r="A8" s="29"/>
      <c r="B8" s="88" t="s">
        <v>12</v>
      </c>
      <c r="C8" s="88" t="s">
        <v>286</v>
      </c>
      <c r="D8" s="88" t="s">
        <v>17</v>
      </c>
      <c r="E8" s="89" t="s">
        <v>35</v>
      </c>
      <c r="F8" s="91" t="s">
        <v>36</v>
      </c>
      <c r="G8" s="91" t="s">
        <v>290</v>
      </c>
      <c r="H8" s="91" t="s">
        <v>291</v>
      </c>
      <c r="I8" s="91" t="s">
        <v>292</v>
      </c>
      <c r="J8" s="91" t="s">
        <v>13</v>
      </c>
      <c r="K8" s="90" t="s">
        <v>38</v>
      </c>
      <c r="L8" s="90" t="s">
        <v>15</v>
      </c>
      <c r="M8" s="90" t="s">
        <v>16</v>
      </c>
      <c r="N8" s="90" t="s">
        <v>13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9"/>
      <c r="B9" s="39">
        <v>42038</v>
      </c>
      <c r="C9" s="51" t="s">
        <v>33</v>
      </c>
      <c r="D9" s="40" t="s">
        <v>18</v>
      </c>
      <c r="E9" s="46">
        <v>50000000000</v>
      </c>
      <c r="F9" s="46">
        <v>11000000000</v>
      </c>
      <c r="G9" s="42">
        <v>7.9000000000000001E-2</v>
      </c>
      <c r="H9" s="42">
        <v>7.9000000000000001E-2</v>
      </c>
      <c r="I9" s="42">
        <v>8.0412021279335055E-2</v>
      </c>
      <c r="J9" s="51">
        <v>2</v>
      </c>
      <c r="K9" s="46">
        <v>71000000000</v>
      </c>
      <c r="L9" s="42">
        <v>6.2E-2</v>
      </c>
      <c r="M9" s="42">
        <v>0.08</v>
      </c>
      <c r="N9" s="51">
        <v>4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9"/>
      <c r="B10" s="39">
        <v>42038</v>
      </c>
      <c r="C10" s="51" t="s">
        <v>33</v>
      </c>
      <c r="D10" s="40" t="s">
        <v>19</v>
      </c>
      <c r="E10" s="46">
        <v>50000000000</v>
      </c>
      <c r="F10" s="46">
        <v>41000000000</v>
      </c>
      <c r="G10" s="42">
        <v>8.1000000000000003E-2</v>
      </c>
      <c r="H10" s="42">
        <v>8.1000000000000003E-2</v>
      </c>
      <c r="I10" s="42">
        <v>8.2524821162223802E-2</v>
      </c>
      <c r="J10" s="51">
        <v>3</v>
      </c>
      <c r="K10" s="46">
        <v>91000000000</v>
      </c>
      <c r="L10" s="42">
        <v>7.1999999999999995E-2</v>
      </c>
      <c r="M10" s="42">
        <v>8.5000000000000006E-2</v>
      </c>
      <c r="N10" s="51">
        <v>4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9"/>
      <c r="B11" s="39">
        <v>42038</v>
      </c>
      <c r="C11" s="51" t="s">
        <v>33</v>
      </c>
      <c r="D11" s="40" t="s">
        <v>20</v>
      </c>
      <c r="E11" s="46">
        <v>50000000000</v>
      </c>
      <c r="F11" s="46">
        <v>31000000000</v>
      </c>
      <c r="G11" s="42">
        <v>8.3000000000000004E-2</v>
      </c>
      <c r="H11" s="42">
        <v>8.3000000000000004E-2</v>
      </c>
      <c r="I11" s="42">
        <v>8.4626308083534246E-2</v>
      </c>
      <c r="J11" s="51">
        <v>3</v>
      </c>
      <c r="K11" s="46">
        <v>81000000000</v>
      </c>
      <c r="L11" s="42">
        <v>7.4999999999999997E-2</v>
      </c>
      <c r="M11" s="42">
        <v>8.7499999999999994E-2</v>
      </c>
      <c r="N11" s="51">
        <v>4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9"/>
      <c r="B12" s="39">
        <v>42052</v>
      </c>
      <c r="C12" s="51" t="s">
        <v>33</v>
      </c>
      <c r="D12" s="40" t="s">
        <v>18</v>
      </c>
      <c r="E12" s="46">
        <v>80000000000</v>
      </c>
      <c r="F12" s="46">
        <v>70000000000</v>
      </c>
      <c r="G12" s="42">
        <v>7.3999999999999996E-2</v>
      </c>
      <c r="H12" s="42">
        <v>7.3999999999999996E-2</v>
      </c>
      <c r="I12" s="42">
        <v>7.5139495730400116E-2</v>
      </c>
      <c r="J12" s="51">
        <v>2</v>
      </c>
      <c r="K12" s="46">
        <v>185000000000</v>
      </c>
      <c r="L12" s="42">
        <v>7.2999999999999995E-2</v>
      </c>
      <c r="M12" s="42">
        <v>8.3000000000000004E-2</v>
      </c>
      <c r="N12" s="51">
        <v>6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/>
      <c r="B13" s="39">
        <v>42052</v>
      </c>
      <c r="C13" s="51" t="s">
        <v>33</v>
      </c>
      <c r="D13" s="40" t="s">
        <v>19</v>
      </c>
      <c r="E13" s="46">
        <v>60000000000</v>
      </c>
      <c r="F13" s="46">
        <v>50000000000</v>
      </c>
      <c r="G13" s="42">
        <v>8.0399999999999999E-2</v>
      </c>
      <c r="H13" s="42">
        <v>8.0399999999999999E-2</v>
      </c>
      <c r="I13" s="42">
        <v>8.1869640946388253E-2</v>
      </c>
      <c r="J13" s="51">
        <v>1</v>
      </c>
      <c r="K13" s="46">
        <v>120000000000</v>
      </c>
      <c r="L13" s="42">
        <v>8.0399999999999999E-2</v>
      </c>
      <c r="M13" s="42">
        <v>8.6999999999999994E-2</v>
      </c>
      <c r="N13" s="51">
        <v>4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9"/>
      <c r="B14" s="39">
        <v>42052</v>
      </c>
      <c r="C14" s="51" t="s">
        <v>33</v>
      </c>
      <c r="D14" s="40" t="s">
        <v>20</v>
      </c>
      <c r="E14" s="46">
        <v>60000000000</v>
      </c>
      <c r="F14" s="46">
        <v>60000000000</v>
      </c>
      <c r="G14" s="42">
        <v>8.1900000000000001E-2</v>
      </c>
      <c r="H14" s="42">
        <v>8.1900000000000001E-2</v>
      </c>
      <c r="I14" s="42">
        <v>8.3452293276786813E-2</v>
      </c>
      <c r="J14" s="51">
        <v>2</v>
      </c>
      <c r="K14" s="46">
        <v>180000000000</v>
      </c>
      <c r="L14" s="42">
        <v>7.7499999999999999E-2</v>
      </c>
      <c r="M14" s="42">
        <v>0.09</v>
      </c>
      <c r="N14" s="51">
        <v>7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9"/>
      <c r="B15" s="39">
        <v>42066</v>
      </c>
      <c r="C15" s="51" t="s">
        <v>34</v>
      </c>
      <c r="D15" s="40" t="s">
        <v>29</v>
      </c>
      <c r="E15" s="46">
        <v>20000000000</v>
      </c>
      <c r="F15" s="46">
        <v>20000000000</v>
      </c>
      <c r="G15" s="42">
        <v>1</v>
      </c>
      <c r="H15" s="42">
        <v>8.1000000000000003E-2</v>
      </c>
      <c r="I15" s="42">
        <v>8.2637503743171706E-2</v>
      </c>
      <c r="J15" s="51">
        <v>6</v>
      </c>
      <c r="K15" s="46">
        <v>50963000000</v>
      </c>
      <c r="L15" s="42">
        <v>0.97189999999999999</v>
      </c>
      <c r="M15" s="42">
        <v>1</v>
      </c>
      <c r="N15" s="51">
        <v>8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9"/>
      <c r="B16" s="39">
        <v>42066</v>
      </c>
      <c r="C16" s="51" t="s">
        <v>34</v>
      </c>
      <c r="D16" s="40" t="s">
        <v>30</v>
      </c>
      <c r="E16" s="46">
        <v>20000000000</v>
      </c>
      <c r="F16" s="46">
        <v>5367000000</v>
      </c>
      <c r="G16" s="42">
        <v>1</v>
      </c>
      <c r="H16" s="42">
        <v>8.3000000000000004E-2</v>
      </c>
      <c r="I16" s="42">
        <v>8.4719827771186848E-2</v>
      </c>
      <c r="J16" s="51">
        <v>6</v>
      </c>
      <c r="K16" s="46">
        <v>35367000000</v>
      </c>
      <c r="L16" s="42">
        <v>0.95040000000000002</v>
      </c>
      <c r="M16" s="42">
        <v>1</v>
      </c>
      <c r="N16" s="51">
        <v>8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9"/>
      <c r="B17" s="39">
        <v>42066</v>
      </c>
      <c r="C17" s="51" t="s">
        <v>34</v>
      </c>
      <c r="D17" s="40" t="s">
        <v>31</v>
      </c>
      <c r="E17" s="46">
        <v>10000000000</v>
      </c>
      <c r="F17" s="46">
        <v>10000000000</v>
      </c>
      <c r="G17" s="53">
        <v>1.0000599999999999</v>
      </c>
      <c r="H17" s="53">
        <v>8.6986295229189103E-2</v>
      </c>
      <c r="I17" s="42">
        <v>8.8890072703361508E-2</v>
      </c>
      <c r="J17" s="51">
        <v>2</v>
      </c>
      <c r="K17" s="46">
        <v>11001000000</v>
      </c>
      <c r="L17" s="53">
        <v>1.0000500000000001</v>
      </c>
      <c r="M17" s="42">
        <v>1.0006999999999999</v>
      </c>
      <c r="N17" s="51">
        <v>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9"/>
      <c r="B18" s="39">
        <v>42080</v>
      </c>
      <c r="C18" s="51" t="s">
        <v>33</v>
      </c>
      <c r="D18" s="40" t="s">
        <v>18</v>
      </c>
      <c r="E18" s="46">
        <v>20000000000</v>
      </c>
      <c r="F18" s="46">
        <v>20000000000</v>
      </c>
      <c r="G18" s="42">
        <v>7.3499999999999996E-2</v>
      </c>
      <c r="H18" s="42">
        <v>7.3499999999999996E-2</v>
      </c>
      <c r="I18" s="42">
        <v>7.4425193667411835E-2</v>
      </c>
      <c r="J18" s="51">
        <v>3</v>
      </c>
      <c r="K18" s="46">
        <v>55000000000</v>
      </c>
      <c r="L18" s="42">
        <v>7.0999999999999994E-2</v>
      </c>
      <c r="M18" s="42">
        <v>8.1000000000000003E-2</v>
      </c>
      <c r="N18" s="51">
        <v>7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9"/>
      <c r="B19" s="39">
        <v>42080</v>
      </c>
      <c r="C19" s="51" t="s">
        <v>33</v>
      </c>
      <c r="D19" s="40" t="s">
        <v>19</v>
      </c>
      <c r="E19" s="46">
        <v>20000000000</v>
      </c>
      <c r="F19" s="46">
        <v>20000000000</v>
      </c>
      <c r="G19" s="42">
        <v>7.8200000000000006E-2</v>
      </c>
      <c r="H19" s="42">
        <v>7.8200000000000006E-2</v>
      </c>
      <c r="I19" s="42">
        <v>7.9473695158958454E-2</v>
      </c>
      <c r="J19" s="51">
        <v>2</v>
      </c>
      <c r="K19" s="46">
        <v>65000000000</v>
      </c>
      <c r="L19" s="42">
        <v>7.6899999999999996E-2</v>
      </c>
      <c r="M19" s="42">
        <v>8.2500000000000004E-2</v>
      </c>
      <c r="N19" s="51">
        <v>7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9"/>
      <c r="B20" s="39">
        <v>42080</v>
      </c>
      <c r="C20" s="51" t="s">
        <v>33</v>
      </c>
      <c r="D20" s="40" t="s">
        <v>20</v>
      </c>
      <c r="E20" s="46">
        <v>40000000000</v>
      </c>
      <c r="F20" s="46">
        <v>40000000000</v>
      </c>
      <c r="G20" s="42">
        <v>0.08</v>
      </c>
      <c r="H20" s="42">
        <v>0.08</v>
      </c>
      <c r="I20" s="42">
        <v>8.1387940049171478E-2</v>
      </c>
      <c r="J20" s="51">
        <v>3</v>
      </c>
      <c r="K20" s="46">
        <v>152000000000</v>
      </c>
      <c r="L20" s="42">
        <v>7.7399999999999997E-2</v>
      </c>
      <c r="M20" s="42">
        <v>8.4000000000000005E-2</v>
      </c>
      <c r="N20" s="51">
        <v>7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9"/>
      <c r="B21" s="39">
        <v>42094</v>
      </c>
      <c r="C21" s="51" t="s">
        <v>34</v>
      </c>
      <c r="D21" s="40" t="s">
        <v>30</v>
      </c>
      <c r="E21" s="46">
        <v>14633000000</v>
      </c>
      <c r="F21" s="46">
        <v>14633000000</v>
      </c>
      <c r="G21" s="53">
        <v>1.0195000000000001</v>
      </c>
      <c r="H21" s="42">
        <v>7.9697474363326304E-2</v>
      </c>
      <c r="I21" s="42">
        <v>8.128539621829986E-2</v>
      </c>
      <c r="J21" s="51">
        <v>4</v>
      </c>
      <c r="K21" s="46">
        <v>46768000000</v>
      </c>
      <c r="L21" s="53">
        <v>1</v>
      </c>
      <c r="M21" s="42">
        <v>1.0209999999999999</v>
      </c>
      <c r="N21" s="51">
        <v>12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9"/>
      <c r="B22" s="39">
        <v>42122</v>
      </c>
      <c r="C22" s="51" t="s">
        <v>34</v>
      </c>
      <c r="D22" s="40" t="s">
        <v>29</v>
      </c>
      <c r="E22" s="46">
        <v>10000000000</v>
      </c>
      <c r="F22" s="46" t="s">
        <v>14</v>
      </c>
      <c r="G22" s="42" t="s">
        <v>14</v>
      </c>
      <c r="H22" s="42" t="s">
        <v>14</v>
      </c>
      <c r="I22" s="42" t="s">
        <v>14</v>
      </c>
      <c r="J22" s="51" t="s">
        <v>14</v>
      </c>
      <c r="K22" s="46">
        <v>8000000000</v>
      </c>
      <c r="L22" s="42">
        <v>1.0125</v>
      </c>
      <c r="M22" s="52">
        <v>1.012427</v>
      </c>
      <c r="N22" s="51">
        <v>4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9"/>
      <c r="B23" s="39">
        <v>42122</v>
      </c>
      <c r="C23" s="51" t="s">
        <v>34</v>
      </c>
      <c r="D23" s="40" t="s">
        <v>30</v>
      </c>
      <c r="E23" s="46">
        <v>20000000000</v>
      </c>
      <c r="F23" s="46" t="s">
        <v>14</v>
      </c>
      <c r="G23" s="42" t="s">
        <v>14</v>
      </c>
      <c r="H23" s="42" t="s">
        <v>14</v>
      </c>
      <c r="I23" s="42" t="s">
        <v>14</v>
      </c>
      <c r="J23" s="51" t="s">
        <v>14</v>
      </c>
      <c r="K23" s="46">
        <v>15790000000</v>
      </c>
      <c r="L23" s="52">
        <v>1.0127349999999999</v>
      </c>
      <c r="M23" s="52">
        <v>1.012734</v>
      </c>
      <c r="N23" s="51">
        <v>6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9"/>
      <c r="B24" s="39">
        <v>42122</v>
      </c>
      <c r="C24" s="51" t="s">
        <v>34</v>
      </c>
      <c r="D24" s="40" t="s">
        <v>31</v>
      </c>
      <c r="E24" s="46">
        <v>20000000000</v>
      </c>
      <c r="F24" s="46" t="s">
        <v>14</v>
      </c>
      <c r="G24" s="53" t="s">
        <v>14</v>
      </c>
      <c r="H24" s="53" t="s">
        <v>14</v>
      </c>
      <c r="I24" s="42" t="s">
        <v>14</v>
      </c>
      <c r="J24" s="51" t="s">
        <v>14</v>
      </c>
      <c r="K24" s="46">
        <v>7153000000</v>
      </c>
      <c r="L24" s="52">
        <v>1.0133479999999999</v>
      </c>
      <c r="M24" s="42" t="s">
        <v>14</v>
      </c>
      <c r="N24" s="51">
        <v>4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9"/>
      <c r="B25" s="39">
        <v>42136</v>
      </c>
      <c r="C25" s="51" t="s">
        <v>34</v>
      </c>
      <c r="D25" s="40" t="s">
        <v>29</v>
      </c>
      <c r="E25" s="46">
        <v>10000000000</v>
      </c>
      <c r="F25" s="46">
        <v>4000000000</v>
      </c>
      <c r="G25" s="52">
        <v>1.016534</v>
      </c>
      <c r="H25" s="42">
        <v>8.0628958824656483E-2</v>
      </c>
      <c r="I25" s="42">
        <v>8.2254138588905346E-2</v>
      </c>
      <c r="J25" s="51">
        <v>2</v>
      </c>
      <c r="K25" s="46">
        <v>11000000000</v>
      </c>
      <c r="L25" s="57">
        <v>1.0155339999999999</v>
      </c>
      <c r="M25" s="57">
        <v>1.016534</v>
      </c>
      <c r="N25" s="51">
        <v>4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9"/>
      <c r="B26" s="39">
        <v>42136</v>
      </c>
      <c r="C26" s="51" t="s">
        <v>34</v>
      </c>
      <c r="D26" s="40" t="s">
        <v>30</v>
      </c>
      <c r="E26" s="46">
        <v>20000000000</v>
      </c>
      <c r="F26" s="46">
        <v>9400000000</v>
      </c>
      <c r="G26" s="42">
        <v>1.0196000000000001</v>
      </c>
      <c r="H26" s="42">
        <v>8.2006071414395088E-2</v>
      </c>
      <c r="I26" s="42">
        <v>8.3687368035316484E-2</v>
      </c>
      <c r="J26" s="51">
        <v>3</v>
      </c>
      <c r="K26" s="46">
        <v>26160000000</v>
      </c>
      <c r="L26" s="57">
        <v>1.0159180000000001</v>
      </c>
      <c r="M26" s="57">
        <v>1.0195999999999998</v>
      </c>
      <c r="N26" s="51">
        <v>8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9"/>
      <c r="B27" s="39">
        <v>42136</v>
      </c>
      <c r="C27" s="51" t="s">
        <v>34</v>
      </c>
      <c r="D27" s="40" t="s">
        <v>31</v>
      </c>
      <c r="E27" s="46">
        <v>20000000000</v>
      </c>
      <c r="F27" s="46">
        <v>3000000000</v>
      </c>
      <c r="G27" s="42">
        <v>1.0196000000000001</v>
      </c>
      <c r="H27" s="42">
        <v>8.6380115083377174E-2</v>
      </c>
      <c r="I27" s="42">
        <v>8.8245508074760434E-2</v>
      </c>
      <c r="J27" s="51">
        <v>1</v>
      </c>
      <c r="K27" s="46">
        <v>16327000000</v>
      </c>
      <c r="L27" s="57">
        <v>1.0166849999999998</v>
      </c>
      <c r="M27" s="57">
        <v>1.0195999999999998</v>
      </c>
      <c r="N27" s="51">
        <v>5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9"/>
      <c r="B28" s="39">
        <v>42150</v>
      </c>
      <c r="C28" s="51" t="s">
        <v>34</v>
      </c>
      <c r="D28" s="40" t="s">
        <v>29</v>
      </c>
      <c r="E28" s="46">
        <v>6000000000</v>
      </c>
      <c r="F28" s="46">
        <v>1000000000</v>
      </c>
      <c r="G28" s="58">
        <v>1.0189999999999999</v>
      </c>
      <c r="H28" s="42">
        <v>8.0822709471083165E-2</v>
      </c>
      <c r="I28" s="42">
        <v>8.2455787062644961E-2</v>
      </c>
      <c r="J28" s="51">
        <v>1</v>
      </c>
      <c r="K28" s="46">
        <v>13000000000</v>
      </c>
      <c r="L28" s="57">
        <v>1.0186409999999999</v>
      </c>
      <c r="M28" s="59">
        <v>1.0190000000000001</v>
      </c>
      <c r="N28" s="51">
        <v>4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9"/>
      <c r="B29" s="39">
        <v>42150</v>
      </c>
      <c r="C29" s="51" t="s">
        <v>34</v>
      </c>
      <c r="D29" s="40" t="s">
        <v>30</v>
      </c>
      <c r="E29" s="46">
        <v>10600000000</v>
      </c>
      <c r="F29" s="46">
        <v>3377000000</v>
      </c>
      <c r="G29" s="42">
        <v>1.0225</v>
      </c>
      <c r="H29" s="42">
        <v>8.2069677173635558E-2</v>
      </c>
      <c r="I29" s="42">
        <v>8.3753535151481651E-2</v>
      </c>
      <c r="J29" s="51">
        <v>2</v>
      </c>
      <c r="K29" s="46">
        <v>13427000000</v>
      </c>
      <c r="L29" s="57">
        <v>1.019101</v>
      </c>
      <c r="M29" s="60">
        <v>1.0225</v>
      </c>
      <c r="N29" s="51">
        <v>8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9"/>
      <c r="B30" s="39">
        <v>42150</v>
      </c>
      <c r="C30" s="51" t="s">
        <v>34</v>
      </c>
      <c r="D30" s="40" t="s">
        <v>31</v>
      </c>
      <c r="E30" s="46">
        <v>17000000000</v>
      </c>
      <c r="F30" s="46">
        <v>2000000000</v>
      </c>
      <c r="G30" s="53">
        <v>1.02295</v>
      </c>
      <c r="H30" s="42">
        <v>8.6372727269278471E-2</v>
      </c>
      <c r="I30" s="42">
        <v>8.8237789273262049E-2</v>
      </c>
      <c r="J30" s="51">
        <v>1</v>
      </c>
      <c r="K30" s="46">
        <v>7270000000</v>
      </c>
      <c r="L30" s="57">
        <v>1.020022</v>
      </c>
      <c r="M30" s="61">
        <v>1.02295</v>
      </c>
      <c r="N30" s="51">
        <v>5</v>
      </c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/>
      <c r="B31" s="39">
        <v>42163</v>
      </c>
      <c r="C31" s="51" t="s">
        <v>33</v>
      </c>
      <c r="D31" s="40" t="s">
        <v>18</v>
      </c>
      <c r="E31" s="46">
        <v>50000000000</v>
      </c>
      <c r="F31" s="46" t="s">
        <v>14</v>
      </c>
      <c r="G31" s="42" t="s">
        <v>14</v>
      </c>
      <c r="H31" s="42" t="s">
        <v>14</v>
      </c>
      <c r="I31" s="42" t="s">
        <v>14</v>
      </c>
      <c r="J31" s="51" t="s">
        <v>14</v>
      </c>
      <c r="K31" s="46">
        <v>10000000000</v>
      </c>
      <c r="L31" s="42">
        <v>7.9000000000000001E-2</v>
      </c>
      <c r="M31" s="42" t="s">
        <v>14</v>
      </c>
      <c r="N31" s="51">
        <v>1</v>
      </c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9"/>
      <c r="B32" s="39">
        <v>42163</v>
      </c>
      <c r="C32" s="51" t="s">
        <v>33</v>
      </c>
      <c r="D32" s="40" t="s">
        <v>19</v>
      </c>
      <c r="E32" s="46">
        <v>50000000000</v>
      </c>
      <c r="F32" s="46">
        <v>48000000000</v>
      </c>
      <c r="G32" s="42">
        <v>7.2400000000000006E-2</v>
      </c>
      <c r="H32" s="42">
        <v>7.2400000000000006E-2</v>
      </c>
      <c r="I32" s="42">
        <v>7.2765925526618966E-2</v>
      </c>
      <c r="J32" s="51">
        <v>1</v>
      </c>
      <c r="K32" s="46">
        <v>90000000000</v>
      </c>
      <c r="L32" s="42">
        <v>7.2400000000000006E-2</v>
      </c>
      <c r="M32" s="42">
        <v>8.1000000000000003E-2</v>
      </c>
      <c r="N32" s="51">
        <v>4</v>
      </c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9"/>
      <c r="B33" s="39">
        <v>42163</v>
      </c>
      <c r="C33" s="51" t="s">
        <v>33</v>
      </c>
      <c r="D33" s="40" t="s">
        <v>20</v>
      </c>
      <c r="E33" s="46">
        <v>50000000000</v>
      </c>
      <c r="F33" s="46">
        <v>48000000000</v>
      </c>
      <c r="G33" s="42">
        <v>7.4899999999999994E-2</v>
      </c>
      <c r="H33" s="42">
        <v>7.4899999999999994E-2</v>
      </c>
      <c r="I33" s="42">
        <v>7.5603476166725178E-2</v>
      </c>
      <c r="J33" s="51">
        <v>1</v>
      </c>
      <c r="K33" s="46">
        <v>100000000000</v>
      </c>
      <c r="L33" s="42">
        <v>7.4899999999999994E-2</v>
      </c>
      <c r="M33" s="42">
        <v>8.3000000000000004E-2</v>
      </c>
      <c r="N33" s="51">
        <v>4</v>
      </c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9"/>
      <c r="B34" s="39">
        <v>42178</v>
      </c>
      <c r="C34" s="51" t="s">
        <v>34</v>
      </c>
      <c r="D34" s="40" t="s">
        <v>29</v>
      </c>
      <c r="E34" s="46">
        <v>5000000000</v>
      </c>
      <c r="F34" s="46" t="s">
        <v>14</v>
      </c>
      <c r="G34" s="58" t="s">
        <v>14</v>
      </c>
      <c r="H34" s="58" t="s">
        <v>14</v>
      </c>
      <c r="I34" s="42" t="s">
        <v>14</v>
      </c>
      <c r="J34" s="51" t="s">
        <v>14</v>
      </c>
      <c r="K34" s="46">
        <v>6050000000</v>
      </c>
      <c r="L34" s="59">
        <v>1.0249999999999999</v>
      </c>
      <c r="M34" s="60">
        <v>1.0315000000000001</v>
      </c>
      <c r="N34" s="51">
        <v>4</v>
      </c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9"/>
      <c r="B35" s="39">
        <v>42178</v>
      </c>
      <c r="C35" s="51" t="s">
        <v>34</v>
      </c>
      <c r="D35" s="40" t="s">
        <v>30</v>
      </c>
      <c r="E35" s="46">
        <v>7223000000</v>
      </c>
      <c r="F35" s="46" t="s">
        <v>14</v>
      </c>
      <c r="G35" s="42" t="s">
        <v>14</v>
      </c>
      <c r="H35" s="42" t="s">
        <v>14</v>
      </c>
      <c r="I35" s="42" t="s">
        <v>14</v>
      </c>
      <c r="J35" s="51" t="s">
        <v>14</v>
      </c>
      <c r="K35" s="46">
        <v>7000000000</v>
      </c>
      <c r="L35" s="57">
        <v>1.025468</v>
      </c>
      <c r="M35" s="59">
        <v>1.03</v>
      </c>
      <c r="N35" s="51">
        <v>5</v>
      </c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9"/>
      <c r="B36" s="39">
        <v>42178</v>
      </c>
      <c r="C36" s="51" t="s">
        <v>34</v>
      </c>
      <c r="D36" s="40" t="s">
        <v>31</v>
      </c>
      <c r="E36" s="46">
        <v>15000000000</v>
      </c>
      <c r="F36" s="46">
        <v>2970000000</v>
      </c>
      <c r="G36" s="58">
        <v>1.03</v>
      </c>
      <c r="H36" s="42">
        <v>8.6294487969683406E-2</v>
      </c>
      <c r="I36" s="42">
        <v>8.815617263317109E-2</v>
      </c>
      <c r="J36" s="51">
        <v>1</v>
      </c>
      <c r="K36" s="46">
        <v>8232000000</v>
      </c>
      <c r="L36" s="60">
        <v>1.0273000000000001</v>
      </c>
      <c r="M36" s="60">
        <v>1.03</v>
      </c>
      <c r="N36" s="51">
        <v>4</v>
      </c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9"/>
      <c r="B37" s="39">
        <v>42192</v>
      </c>
      <c r="C37" s="51" t="s">
        <v>33</v>
      </c>
      <c r="D37" s="40" t="s">
        <v>20</v>
      </c>
      <c r="E37" s="46">
        <v>142580000000</v>
      </c>
      <c r="F37" s="46">
        <v>70727000000</v>
      </c>
      <c r="G37" s="42">
        <v>7.4899999999999994E-2</v>
      </c>
      <c r="H37" s="42">
        <v>7.4899999999999994E-2</v>
      </c>
      <c r="I37" s="42">
        <v>7.5475475192069999E-2</v>
      </c>
      <c r="J37" s="51">
        <v>3</v>
      </c>
      <c r="K37" s="46">
        <v>120727000000</v>
      </c>
      <c r="L37" s="42">
        <v>7.4399999999999994E-2</v>
      </c>
      <c r="M37" s="42">
        <v>0.08</v>
      </c>
      <c r="N37" s="51">
        <v>4</v>
      </c>
      <c r="O37" s="2"/>
      <c r="P37" s="2"/>
      <c r="Q37" s="2"/>
      <c r="R37" s="2"/>
      <c r="S37" s="2"/>
      <c r="T37" s="2"/>
      <c r="U37" s="2"/>
      <c r="V37" s="2"/>
    </row>
    <row r="38" spans="1:22" s="11" customFormat="1" x14ac:dyDescent="0.25">
      <c r="A38" s="29"/>
      <c r="B38" s="39">
        <v>42292</v>
      </c>
      <c r="C38" s="51" t="s">
        <v>33</v>
      </c>
      <c r="D38" s="40" t="s">
        <v>20</v>
      </c>
      <c r="E38" s="46">
        <v>71853000000</v>
      </c>
      <c r="F38" s="46">
        <v>50000000000</v>
      </c>
      <c r="G38" s="42">
        <v>7.4899999999999994E-2</v>
      </c>
      <c r="H38" s="42">
        <v>7.4899999999999994E-2</v>
      </c>
      <c r="I38" s="42">
        <v>7.5481233000755321E-2</v>
      </c>
      <c r="J38" s="51">
        <v>1</v>
      </c>
      <c r="K38" s="46">
        <v>51000000000</v>
      </c>
      <c r="L38" s="42">
        <v>7.4899999999999994E-2</v>
      </c>
      <c r="M38" s="42">
        <v>0.08</v>
      </c>
      <c r="N38" s="51">
        <v>2</v>
      </c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202" t="s">
        <v>210</v>
      </c>
      <c r="C39" s="203"/>
      <c r="D39" s="203"/>
      <c r="E39" s="204"/>
      <c r="F39" s="62">
        <f>SUM(F9:F38)</f>
        <v>635474000000</v>
      </c>
      <c r="G39" s="205"/>
      <c r="H39" s="206"/>
      <c r="I39" s="207"/>
      <c r="J39" s="63"/>
      <c r="K39" s="62">
        <f>SUM(K9:K38)</f>
        <v>1655235000000</v>
      </c>
      <c r="L39" s="205"/>
      <c r="M39" s="206"/>
      <c r="N39" s="207"/>
      <c r="O39" s="2"/>
      <c r="P39" s="2"/>
      <c r="Q39" s="2"/>
      <c r="R39" s="2"/>
      <c r="S39" s="2"/>
      <c r="T39" s="2"/>
      <c r="U39" s="2"/>
      <c r="V39" s="2"/>
    </row>
    <row r="40" spans="1:22" s="11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s="8" customFormat="1" x14ac:dyDescent="0.25">
      <c r="A41" s="29"/>
      <c r="B41" s="31" t="s">
        <v>280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9"/>
      <c r="P41" s="9"/>
      <c r="Q41" s="9"/>
      <c r="R41" s="9"/>
      <c r="S41" s="9"/>
      <c r="T41" s="9"/>
      <c r="U41" s="9"/>
      <c r="V41" s="9"/>
    </row>
    <row r="42" spans="1:22" ht="15" customHeight="1" x14ac:dyDescent="0.25">
      <c r="A42" s="29"/>
      <c r="B42" s="184" t="s">
        <v>281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29"/>
      <c r="B43" s="184" t="s">
        <v>282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5">
      <c r="A44" s="29"/>
      <c r="B44" s="184" t="s">
        <v>283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9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9"/>
      <c r="B46" s="32" t="str">
        <f>+Subastas!B34</f>
        <v>Fuente: Dirección General de Política de Endeudamiento. VEP. MEF.</v>
      </c>
      <c r="C46" s="3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10"/>
      <c r="I47" s="2"/>
      <c r="J47" s="10"/>
      <c r="K47" s="1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9">
    <mergeCell ref="B44:N45"/>
    <mergeCell ref="B39:E39"/>
    <mergeCell ref="G39:I39"/>
    <mergeCell ref="L39:N39"/>
    <mergeCell ref="B5:N5"/>
    <mergeCell ref="B42:N42"/>
    <mergeCell ref="K7:N7"/>
    <mergeCell ref="F7:J7"/>
    <mergeCell ref="B43:N43"/>
  </mergeCells>
  <hyperlinks>
    <hyperlink ref="D9" location="_2015BTPA_04022018" display="2015BTPA-04022018" xr:uid="{00000000-0004-0000-0900-000000000000}"/>
    <hyperlink ref="D10" location="_2015BTPA_04022019" display="2015BTPA-04022019" xr:uid="{00000000-0004-0000-0900-000001000000}"/>
    <hyperlink ref="D11" location="_2015BTPA_04022020" display="2015BTPA-04022020" xr:uid="{00000000-0004-0000-0900-000002000000}"/>
    <hyperlink ref="D12" location="_2015BTPA_04022018" display="2015BTPA-04022018" xr:uid="{00000000-0004-0000-0900-000003000000}"/>
    <hyperlink ref="D13" location="_2015BTPA_04022019" display="2015BTPA-04022019" xr:uid="{00000000-0004-0000-0900-000004000000}"/>
    <hyperlink ref="D14" location="_2015BTPA_04022020" display="2015BTPA-04022020" xr:uid="{00000000-0004-0000-0900-000005000000}"/>
    <hyperlink ref="D15" location="PYTNA01F4367" display="PYTNA01F4367" xr:uid="{00000000-0004-0000-0900-000006000000}"/>
    <hyperlink ref="D16" location="PYTNA02F4374" display="PYTNA02F4374" xr:uid="{00000000-0004-0000-0900-000007000000}"/>
    <hyperlink ref="D17" location="PYTNA03F4399" display="PYTNA03F4399" xr:uid="{00000000-0004-0000-0900-000008000000}"/>
    <hyperlink ref="D18" location="_2015BTPA_04022018" display="2015BTPA-04022018" xr:uid="{00000000-0004-0000-0900-000009000000}"/>
    <hyperlink ref="D19" location="_2015BTPA_04022019" display="2015BTPA-04022019" xr:uid="{00000000-0004-0000-0900-00000A000000}"/>
    <hyperlink ref="D20" location="_2015BTPA_04022020" display="2015BTPA-04022020" xr:uid="{00000000-0004-0000-0900-00000B000000}"/>
    <hyperlink ref="D21" location="PYTNA02F4374" display="PYTNA02F4374" xr:uid="{00000000-0004-0000-0900-00000C000000}"/>
    <hyperlink ref="D22" location="PYTNA01F4367" display="PYTNA01F4367" xr:uid="{00000000-0004-0000-0900-00000D000000}"/>
    <hyperlink ref="D23" location="PYTNA02F4374" display="PYTNA02F4374" xr:uid="{00000000-0004-0000-0900-00000E000000}"/>
    <hyperlink ref="D24" location="PYTNA03F4399" display="PYTNA03F4399" xr:uid="{00000000-0004-0000-0900-00000F000000}"/>
    <hyperlink ref="D25" location="PYTNA01F4367" display="PYTNA01F4367" xr:uid="{00000000-0004-0000-0900-000010000000}"/>
    <hyperlink ref="D26" location="PYTNA02F4374" display="PYTNA02F4374" xr:uid="{00000000-0004-0000-0900-000011000000}"/>
    <hyperlink ref="D27" location="PYTNA03F4399" display="PYTNA03F4399" xr:uid="{00000000-0004-0000-0900-000012000000}"/>
    <hyperlink ref="D28" location="PYTNA01F4367" display="PYTNA01F4367" xr:uid="{00000000-0004-0000-0900-000013000000}"/>
    <hyperlink ref="D29" location="PYTNA02F4374" display="PYTNA02F4374" xr:uid="{00000000-0004-0000-0900-000014000000}"/>
    <hyperlink ref="D30" location="PYTNA03F4399" display="PYTNA03F4399" xr:uid="{00000000-0004-0000-0900-000015000000}"/>
    <hyperlink ref="D31" location="_2015BTPA_04022018" display="2015BTPA-04022018" xr:uid="{00000000-0004-0000-0900-000016000000}"/>
    <hyperlink ref="D32" location="_2015BTPA_04022019" display="2015BTPA-04022019" xr:uid="{00000000-0004-0000-0900-000017000000}"/>
    <hyperlink ref="D33" location="_2015BTPA_04022020" display="2015BTPA-04022020" xr:uid="{00000000-0004-0000-0900-000018000000}"/>
    <hyperlink ref="D34" location="PYTNA01F4367" display="PYTNA01F4367" xr:uid="{00000000-0004-0000-0900-000019000000}"/>
    <hyperlink ref="D35" location="PYTNA02F4374" display="PYTNA02F4374" xr:uid="{00000000-0004-0000-0900-00001A000000}"/>
    <hyperlink ref="D36" location="PYTNA03F4399" display="PYTNA03F4399" xr:uid="{00000000-0004-0000-0900-00001B000000}"/>
    <hyperlink ref="D37" location="_2015BTPA_04022020" display="2015BTPA-04022020" xr:uid="{00000000-0004-0000-0900-00001C000000}"/>
    <hyperlink ref="D38" location="_2015BTPA_04022020" display="2015BTPA-04022020" xr:uid="{00000000-0004-0000-0900-00001D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F42"/>
  <sheetViews>
    <sheetView showRowColHeaders="0" zoomScale="95" zoomScaleNormal="9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9" sqref="L19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2.7109375" style="11" customWidth="1"/>
    <col min="4" max="4" width="17.5703125" style="11" bestFit="1" customWidth="1"/>
    <col min="5" max="5" width="16.28515625" style="11" customWidth="1"/>
    <col min="6" max="6" width="16.42578125" style="11" customWidth="1"/>
    <col min="7" max="7" width="13.5703125" style="11" customWidth="1"/>
    <col min="8" max="10" width="9.5703125" style="11" customWidth="1"/>
    <col min="11" max="11" width="16.28515625" style="11" customWidth="1"/>
    <col min="12" max="12" width="11.5703125" style="11" customWidth="1"/>
    <col min="13" max="13" width="10.5703125" style="11" customWidth="1"/>
    <col min="14" max="14" width="9.7109375" style="11" customWidth="1"/>
    <col min="15" max="15" width="11.42578125" style="11" customWidth="1"/>
    <col min="16" max="32" width="0" style="11" hidden="1" customWidth="1"/>
    <col min="33" max="16384" width="11.42578125" style="1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0"/>
      <c r="P5" s="10"/>
      <c r="Q5" s="10"/>
      <c r="R5" s="10"/>
      <c r="S5" s="10"/>
      <c r="T5" s="10"/>
      <c r="U5" s="10"/>
      <c r="V5" s="10"/>
    </row>
    <row r="6" spans="1:22" ht="15.75" x14ac:dyDescent="0.25">
      <c r="A6" s="29"/>
      <c r="B6" s="183" t="s">
        <v>200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10"/>
      <c r="T7" s="10"/>
      <c r="U7" s="10"/>
      <c r="V7" s="10"/>
    </row>
    <row r="8" spans="1:22" x14ac:dyDescent="0.25">
      <c r="A8" s="29"/>
      <c r="B8" s="56"/>
      <c r="C8" s="56"/>
      <c r="D8" s="56"/>
      <c r="E8" s="56"/>
      <c r="F8" s="208" t="s">
        <v>209</v>
      </c>
      <c r="G8" s="209"/>
      <c r="H8" s="209"/>
      <c r="I8" s="209"/>
      <c r="J8" s="210"/>
      <c r="K8" s="197" t="s">
        <v>208</v>
      </c>
      <c r="L8" s="198"/>
      <c r="M8" s="198"/>
      <c r="N8" s="199"/>
      <c r="O8" s="10"/>
      <c r="P8" s="10"/>
      <c r="Q8" s="10"/>
      <c r="R8" s="10"/>
      <c r="S8" s="10"/>
      <c r="T8" s="10"/>
      <c r="U8" s="10"/>
      <c r="V8" s="10"/>
    </row>
    <row r="9" spans="1:22" ht="40.5" x14ac:dyDescent="0.25">
      <c r="A9" s="29"/>
      <c r="B9" s="88" t="s">
        <v>12</v>
      </c>
      <c r="C9" s="88" t="s">
        <v>293</v>
      </c>
      <c r="D9" s="88" t="s">
        <v>17</v>
      </c>
      <c r="E9" s="89" t="s">
        <v>35</v>
      </c>
      <c r="F9" s="91" t="s">
        <v>36</v>
      </c>
      <c r="G9" s="91" t="s">
        <v>290</v>
      </c>
      <c r="H9" s="91" t="s">
        <v>291</v>
      </c>
      <c r="I9" s="91" t="s">
        <v>292</v>
      </c>
      <c r="J9" s="91" t="s">
        <v>13</v>
      </c>
      <c r="K9" s="90" t="s">
        <v>38</v>
      </c>
      <c r="L9" s="90" t="s">
        <v>15</v>
      </c>
      <c r="M9" s="90" t="s">
        <v>16</v>
      </c>
      <c r="N9" s="90" t="s">
        <v>13</v>
      </c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29"/>
      <c r="B10" s="39">
        <v>42389</v>
      </c>
      <c r="C10" s="51" t="s">
        <v>33</v>
      </c>
      <c r="D10" s="40" t="s">
        <v>201</v>
      </c>
      <c r="E10" s="46" t="s">
        <v>14</v>
      </c>
      <c r="F10" s="46">
        <v>195000000000</v>
      </c>
      <c r="G10" s="42">
        <v>7.2999999999999995E-2</v>
      </c>
      <c r="H10" s="42">
        <f>+G10</f>
        <v>7.2999999999999995E-2</v>
      </c>
      <c r="I10" s="42">
        <v>7.4232473969459561E-2</v>
      </c>
      <c r="J10" s="51">
        <v>1</v>
      </c>
      <c r="K10" s="46">
        <v>195000000000</v>
      </c>
      <c r="L10" s="42" t="s">
        <v>14</v>
      </c>
      <c r="M10" s="42" t="s">
        <v>14</v>
      </c>
      <c r="N10" s="51" t="s">
        <v>14</v>
      </c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29"/>
      <c r="B11" s="39">
        <v>42397</v>
      </c>
      <c r="C11" s="51" t="s">
        <v>33</v>
      </c>
      <c r="D11" s="40" t="s">
        <v>202</v>
      </c>
      <c r="E11" s="46" t="s">
        <v>14</v>
      </c>
      <c r="F11" s="46">
        <v>100000000000</v>
      </c>
      <c r="G11" s="42">
        <v>7.5999999999999998E-2</v>
      </c>
      <c r="H11" s="42">
        <f>+G11</f>
        <v>7.5999999999999998E-2</v>
      </c>
      <c r="I11" s="42">
        <v>7.7468737959861769E-2</v>
      </c>
      <c r="J11" s="51">
        <v>1</v>
      </c>
      <c r="K11" s="46">
        <v>100000000000</v>
      </c>
      <c r="L11" s="42" t="s">
        <v>14</v>
      </c>
      <c r="M11" s="42" t="s">
        <v>14</v>
      </c>
      <c r="N11" s="51" t="s">
        <v>14</v>
      </c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29"/>
      <c r="B12" s="39">
        <v>42402</v>
      </c>
      <c r="C12" s="51" t="s">
        <v>34</v>
      </c>
      <c r="D12" s="40" t="s">
        <v>198</v>
      </c>
      <c r="E12" s="46">
        <v>5000000000</v>
      </c>
      <c r="F12" s="46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6">
        <v>7040000000</v>
      </c>
      <c r="L12" s="42">
        <v>0.92449999999999999</v>
      </c>
      <c r="M12" s="42">
        <v>0.98199999999999998</v>
      </c>
      <c r="N12" s="51">
        <v>5</v>
      </c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29"/>
      <c r="B13" s="39">
        <v>42402</v>
      </c>
      <c r="C13" s="51" t="s">
        <v>34</v>
      </c>
      <c r="D13" s="40" t="s">
        <v>199</v>
      </c>
      <c r="E13" s="46">
        <v>5000000000</v>
      </c>
      <c r="F13" s="46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6">
        <v>1134000000</v>
      </c>
      <c r="L13" s="42">
        <v>0.9</v>
      </c>
      <c r="M13" s="42">
        <v>1</v>
      </c>
      <c r="N13" s="51">
        <v>9</v>
      </c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29"/>
      <c r="B14" s="39">
        <v>42416</v>
      </c>
      <c r="C14" s="51" t="s">
        <v>34</v>
      </c>
      <c r="D14" s="40" t="s">
        <v>198</v>
      </c>
      <c r="E14" s="46">
        <v>10000000000</v>
      </c>
      <c r="F14" s="46" t="s">
        <v>14</v>
      </c>
      <c r="G14" s="42" t="s">
        <v>14</v>
      </c>
      <c r="H14" s="42" t="s">
        <v>14</v>
      </c>
      <c r="I14" s="42" t="s">
        <v>14</v>
      </c>
      <c r="J14" s="42" t="s">
        <v>14</v>
      </c>
      <c r="K14" s="46" t="s">
        <v>14</v>
      </c>
      <c r="L14" s="42" t="s">
        <v>14</v>
      </c>
      <c r="M14" s="42" t="s">
        <v>14</v>
      </c>
      <c r="N14" s="51" t="s">
        <v>14</v>
      </c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29"/>
      <c r="B15" s="39">
        <v>42416</v>
      </c>
      <c r="C15" s="51" t="s">
        <v>34</v>
      </c>
      <c r="D15" s="40" t="s">
        <v>199</v>
      </c>
      <c r="E15" s="46">
        <v>10000000000</v>
      </c>
      <c r="F15" s="46">
        <v>10000000000</v>
      </c>
      <c r="G15" s="52">
        <v>1.003107</v>
      </c>
      <c r="H15" s="42">
        <v>8.1000000000000003E-2</v>
      </c>
      <c r="I15" s="42">
        <v>8.2627704739570637E-2</v>
      </c>
      <c r="J15" s="51">
        <v>1</v>
      </c>
      <c r="K15" s="46">
        <v>10000000000</v>
      </c>
      <c r="L15" s="52">
        <v>1.003107</v>
      </c>
      <c r="M15" s="42" t="s">
        <v>14</v>
      </c>
      <c r="N15" s="51">
        <v>1</v>
      </c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29"/>
      <c r="B16" s="39">
        <v>42437</v>
      </c>
      <c r="C16" s="51" t="s">
        <v>34</v>
      </c>
      <c r="D16" s="40" t="s">
        <v>198</v>
      </c>
      <c r="E16" s="46">
        <v>15000000000</v>
      </c>
      <c r="F16" s="46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6">
        <v>6000000000</v>
      </c>
      <c r="L16" s="42">
        <v>0.98809999999999998</v>
      </c>
      <c r="M16" s="42">
        <v>0.995</v>
      </c>
      <c r="N16" s="51">
        <v>2</v>
      </c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29"/>
      <c r="B17" s="39">
        <v>42437</v>
      </c>
      <c r="C17" s="51" t="s">
        <v>34</v>
      </c>
      <c r="D17" s="40" t="s">
        <v>199</v>
      </c>
      <c r="E17" s="46">
        <v>5000000000</v>
      </c>
      <c r="F17" s="46" t="s">
        <v>14</v>
      </c>
      <c r="G17" s="52" t="s">
        <v>14</v>
      </c>
      <c r="H17" s="52" t="s">
        <v>14</v>
      </c>
      <c r="I17" s="42" t="s">
        <v>14</v>
      </c>
      <c r="J17" s="42" t="s">
        <v>14</v>
      </c>
      <c r="K17" s="46">
        <v>5005000000</v>
      </c>
      <c r="L17" s="52">
        <v>0.92630000000000001</v>
      </c>
      <c r="M17" s="42">
        <v>1.0075000000000001</v>
      </c>
      <c r="N17" s="51">
        <v>2</v>
      </c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29"/>
      <c r="B18" s="39">
        <v>42451</v>
      </c>
      <c r="C18" s="51" t="s">
        <v>34</v>
      </c>
      <c r="D18" s="40" t="s">
        <v>198</v>
      </c>
      <c r="E18" s="46">
        <v>20000000000</v>
      </c>
      <c r="F18" s="46">
        <v>7564000000</v>
      </c>
      <c r="G18" s="52">
        <v>1.010068</v>
      </c>
      <c r="H18" s="42">
        <v>7.4999999999999997E-2</v>
      </c>
      <c r="I18" s="42">
        <v>7.6349875330924993E-2</v>
      </c>
      <c r="J18" s="51">
        <v>4</v>
      </c>
      <c r="K18" s="46">
        <v>12564000000</v>
      </c>
      <c r="L18" s="42">
        <v>0.99709999999999999</v>
      </c>
      <c r="M18" s="42">
        <v>1.0101</v>
      </c>
      <c r="N18" s="51">
        <v>5</v>
      </c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29"/>
      <c r="B19" s="39">
        <v>42451</v>
      </c>
      <c r="C19" s="51" t="s">
        <v>34</v>
      </c>
      <c r="D19" s="40" t="s">
        <v>199</v>
      </c>
      <c r="E19" s="46">
        <v>10000000000</v>
      </c>
      <c r="F19" s="46">
        <v>10000000000</v>
      </c>
      <c r="G19" s="52">
        <v>1.0108999999999999</v>
      </c>
      <c r="H19" s="42">
        <v>8.0963424908382819E-2</v>
      </c>
      <c r="I19" s="42">
        <v>8.260219395160677E-2</v>
      </c>
      <c r="J19" s="51">
        <v>2</v>
      </c>
      <c r="K19" s="46">
        <v>10000000000</v>
      </c>
      <c r="L19" s="42">
        <v>1.0108999999999999</v>
      </c>
      <c r="M19" s="42" t="s">
        <v>14</v>
      </c>
      <c r="N19" s="51">
        <v>2</v>
      </c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29"/>
      <c r="B20" s="39">
        <v>42507</v>
      </c>
      <c r="C20" s="51" t="s">
        <v>34</v>
      </c>
      <c r="D20" s="40" t="s">
        <v>198</v>
      </c>
      <c r="E20" s="46">
        <v>10000000000</v>
      </c>
      <c r="F20" s="46">
        <v>4600000000</v>
      </c>
      <c r="G20" s="52">
        <v>1.0215749999999999</v>
      </c>
      <c r="H20" s="42">
        <v>7.4999999999999997E-2</v>
      </c>
      <c r="I20" s="42">
        <v>7.6332530379295341E-2</v>
      </c>
      <c r="J20" s="51">
        <v>2</v>
      </c>
      <c r="K20" s="46">
        <v>14600000000</v>
      </c>
      <c r="L20" s="42">
        <v>1.005611</v>
      </c>
      <c r="M20" s="42">
        <v>1.0215749999999999</v>
      </c>
      <c r="N20" s="51">
        <v>3</v>
      </c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29"/>
      <c r="B21" s="39">
        <v>42507</v>
      </c>
      <c r="C21" s="51" t="s">
        <v>34</v>
      </c>
      <c r="D21" s="40" t="s">
        <v>199</v>
      </c>
      <c r="E21" s="46">
        <v>10000000000</v>
      </c>
      <c r="F21" s="46">
        <v>1505000000</v>
      </c>
      <c r="G21" s="52">
        <v>1.023301</v>
      </c>
      <c r="H21" s="42">
        <v>8.1000000000000003E-2</v>
      </c>
      <c r="I21" s="42">
        <v>8.2598915696144123E-2</v>
      </c>
      <c r="J21" s="51">
        <v>2</v>
      </c>
      <c r="K21" s="46">
        <v>1505000000</v>
      </c>
      <c r="L21" s="42">
        <v>1.023301</v>
      </c>
      <c r="M21" s="42">
        <v>1.0243009999999999</v>
      </c>
      <c r="N21" s="51">
        <v>2</v>
      </c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29"/>
      <c r="B22" s="39">
        <v>42542</v>
      </c>
      <c r="C22" s="51" t="s">
        <v>34</v>
      </c>
      <c r="D22" s="40" t="s">
        <v>198</v>
      </c>
      <c r="E22" s="46">
        <v>10000000000</v>
      </c>
      <c r="F22" s="46">
        <v>200000000</v>
      </c>
      <c r="G22" s="52">
        <v>1.028767</v>
      </c>
      <c r="H22" s="42">
        <v>7.4999999999999997E-2</v>
      </c>
      <c r="I22" s="42">
        <v>7.6349946856498721E-2</v>
      </c>
      <c r="J22" s="51">
        <v>1</v>
      </c>
      <c r="K22" s="46">
        <v>10200000000</v>
      </c>
      <c r="L22" s="42">
        <v>1.0158669999999999</v>
      </c>
      <c r="M22" s="42">
        <v>1.028767</v>
      </c>
      <c r="N22" s="51">
        <v>2</v>
      </c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29"/>
      <c r="B23" s="39">
        <v>42542</v>
      </c>
      <c r="C23" s="51" t="s">
        <v>34</v>
      </c>
      <c r="D23" s="40" t="s">
        <v>199</v>
      </c>
      <c r="E23" s="46">
        <v>10000000000</v>
      </c>
      <c r="F23" s="46">
        <v>5174000000</v>
      </c>
      <c r="G23" s="52">
        <v>1.0310680000000001</v>
      </c>
      <c r="H23" s="42">
        <v>8.1000000000000003E-2</v>
      </c>
      <c r="I23" s="42">
        <v>8.2609286904335028E-2</v>
      </c>
      <c r="J23" s="51">
        <v>6</v>
      </c>
      <c r="K23" s="46">
        <v>5174000000</v>
      </c>
      <c r="L23" s="42">
        <v>1.0310680000000001</v>
      </c>
      <c r="M23" s="42">
        <v>1.031118</v>
      </c>
      <c r="N23" s="51">
        <v>6</v>
      </c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29"/>
      <c r="B24" s="39">
        <v>42570</v>
      </c>
      <c r="C24" s="51" t="s">
        <v>34</v>
      </c>
      <c r="D24" s="40" t="s">
        <v>198</v>
      </c>
      <c r="E24" s="46">
        <v>10000000000</v>
      </c>
      <c r="F24" s="46">
        <v>2500000000</v>
      </c>
      <c r="G24" s="52">
        <v>1.034521</v>
      </c>
      <c r="H24" s="42">
        <v>7.4999999999999997E-2</v>
      </c>
      <c r="I24" s="42">
        <v>7.6381358504295352E-2</v>
      </c>
      <c r="J24" s="51">
        <v>3</v>
      </c>
      <c r="K24" s="46">
        <v>12500000000</v>
      </c>
      <c r="L24" s="42">
        <v>1.0300210000000001</v>
      </c>
      <c r="M24" s="52">
        <v>1.034521</v>
      </c>
      <c r="N24" s="51">
        <v>4</v>
      </c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29"/>
      <c r="B25" s="39">
        <v>42570</v>
      </c>
      <c r="C25" s="51" t="s">
        <v>34</v>
      </c>
      <c r="D25" s="40" t="s">
        <v>199</v>
      </c>
      <c r="E25" s="46">
        <v>10000000000</v>
      </c>
      <c r="F25" s="46">
        <v>1122000000</v>
      </c>
      <c r="G25" s="52">
        <v>1.037282</v>
      </c>
      <c r="H25" s="42">
        <v>8.1000000000000003E-2</v>
      </c>
      <c r="I25" s="42">
        <v>8.2626602053642292E-2</v>
      </c>
      <c r="J25" s="51">
        <v>5</v>
      </c>
      <c r="K25" s="46">
        <v>1122000000</v>
      </c>
      <c r="L25" s="52">
        <v>1.037282</v>
      </c>
      <c r="M25" s="42" t="s">
        <v>14</v>
      </c>
      <c r="N25" s="51">
        <v>5</v>
      </c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29"/>
      <c r="B26" s="39">
        <v>42605</v>
      </c>
      <c r="C26" s="51" t="s">
        <v>34</v>
      </c>
      <c r="D26" s="40" t="s">
        <v>198</v>
      </c>
      <c r="E26" s="46">
        <v>35136000000</v>
      </c>
      <c r="F26" s="46">
        <v>35136000000</v>
      </c>
      <c r="G26" s="52">
        <v>1.0043150000000001</v>
      </c>
      <c r="H26" s="42">
        <v>7.4999999999999997E-2</v>
      </c>
      <c r="I26" s="42">
        <v>7.6381358504295352E-2</v>
      </c>
      <c r="J26" s="51">
        <v>2</v>
      </c>
      <c r="K26" s="46">
        <v>36136000000</v>
      </c>
      <c r="L26" s="52">
        <v>1.0043150000000001</v>
      </c>
      <c r="M26" s="52">
        <v>1.008815</v>
      </c>
      <c r="N26" s="51">
        <v>2</v>
      </c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29"/>
      <c r="B27" s="39">
        <v>42605</v>
      </c>
      <c r="C27" s="51" t="s">
        <v>34</v>
      </c>
      <c r="D27" s="40" t="s">
        <v>199</v>
      </c>
      <c r="E27" s="46">
        <v>22199000000</v>
      </c>
      <c r="F27" s="46">
        <v>6048000000</v>
      </c>
      <c r="G27" s="52">
        <v>1.0046600000000001</v>
      </c>
      <c r="H27" s="42">
        <v>8.1000000000000003E-2</v>
      </c>
      <c r="I27" s="42">
        <v>8.2626602053642292E-2</v>
      </c>
      <c r="J27" s="51">
        <v>4</v>
      </c>
      <c r="K27" s="46">
        <v>6048000000</v>
      </c>
      <c r="L27" s="52">
        <v>1.0046600000000001</v>
      </c>
      <c r="M27" s="42" t="s">
        <v>14</v>
      </c>
      <c r="N27" s="51">
        <v>4</v>
      </c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29"/>
      <c r="B28" s="39">
        <v>42633</v>
      </c>
      <c r="C28" s="51" t="s">
        <v>34</v>
      </c>
      <c r="D28" s="40" t="s">
        <v>199</v>
      </c>
      <c r="E28" s="46">
        <v>5000000000</v>
      </c>
      <c r="F28" s="46">
        <v>3085000000</v>
      </c>
      <c r="G28" s="52">
        <v>1.0108740000000001</v>
      </c>
      <c r="H28" s="42">
        <v>8.1000000000000003E-2</v>
      </c>
      <c r="I28" s="42">
        <v>8.2626602053642292E-2</v>
      </c>
      <c r="J28" s="51">
        <v>4</v>
      </c>
      <c r="K28" s="46">
        <v>3085000000</v>
      </c>
      <c r="L28" s="52">
        <v>1.0108740000000001</v>
      </c>
      <c r="M28" s="42">
        <v>1.0108999999999999</v>
      </c>
      <c r="N28" s="51">
        <v>4</v>
      </c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29"/>
      <c r="B29" s="39">
        <v>42661</v>
      </c>
      <c r="C29" s="51" t="s">
        <v>34</v>
      </c>
      <c r="D29" s="40" t="s">
        <v>199</v>
      </c>
      <c r="E29" s="46">
        <v>5000000000</v>
      </c>
      <c r="F29" s="46">
        <v>5000000000</v>
      </c>
      <c r="G29" s="52">
        <v>1.01712</v>
      </c>
      <c r="H29" s="42">
        <v>8.0951177205802693E-2</v>
      </c>
      <c r="I29" s="42">
        <v>8.2589450478553789E-2</v>
      </c>
      <c r="J29" s="51">
        <v>3</v>
      </c>
      <c r="K29" s="46">
        <v>10160000000</v>
      </c>
      <c r="L29" s="52">
        <v>1.017088</v>
      </c>
      <c r="M29" s="42">
        <v>1.0171209999999999</v>
      </c>
      <c r="N29" s="51">
        <v>5</v>
      </c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29"/>
      <c r="B30" s="39">
        <v>42696</v>
      </c>
      <c r="C30" s="51" t="s">
        <v>34</v>
      </c>
      <c r="D30" s="40" t="s">
        <v>199</v>
      </c>
      <c r="E30" s="46">
        <v>8066000000</v>
      </c>
      <c r="F30" s="46">
        <v>3386000000</v>
      </c>
      <c r="G30" s="52">
        <v>1.0248549999999998</v>
      </c>
      <c r="H30" s="42">
        <v>8.0958309295819042E-2</v>
      </c>
      <c r="I30" s="42">
        <v>8.2596871256828311E-2</v>
      </c>
      <c r="J30" s="51">
        <v>7</v>
      </c>
      <c r="K30" s="46">
        <v>3386000000</v>
      </c>
      <c r="L30" s="64">
        <v>1.0248549999999998</v>
      </c>
      <c r="M30" s="64">
        <v>1.025355</v>
      </c>
      <c r="N30" s="51">
        <v>7</v>
      </c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29"/>
      <c r="B31" s="65">
        <v>42720</v>
      </c>
      <c r="C31" s="51" t="s">
        <v>33</v>
      </c>
      <c r="D31" s="66" t="s">
        <v>14</v>
      </c>
      <c r="E31" s="45">
        <v>100000000000</v>
      </c>
      <c r="F31" s="45">
        <v>0</v>
      </c>
      <c r="G31" s="66" t="s">
        <v>14</v>
      </c>
      <c r="H31" s="66" t="s">
        <v>14</v>
      </c>
      <c r="I31" s="66" t="s">
        <v>14</v>
      </c>
      <c r="J31" s="66" t="s">
        <v>14</v>
      </c>
      <c r="K31" s="45">
        <v>195000000000</v>
      </c>
      <c r="L31" s="67">
        <v>7.2999999999999995E-2</v>
      </c>
      <c r="M31" s="67">
        <v>8.8999999999999996E-2</v>
      </c>
      <c r="N31" s="51">
        <v>6</v>
      </c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29"/>
      <c r="B32" s="65">
        <v>42731</v>
      </c>
      <c r="C32" s="51" t="s">
        <v>33</v>
      </c>
      <c r="D32" s="40" t="s">
        <v>211</v>
      </c>
      <c r="E32" s="45">
        <v>100000000000</v>
      </c>
      <c r="F32" s="45">
        <v>100000000000</v>
      </c>
      <c r="G32" s="67">
        <v>7.1999999999999995E-2</v>
      </c>
      <c r="H32" s="66" t="s">
        <v>14</v>
      </c>
      <c r="I32" s="66" t="s">
        <v>14</v>
      </c>
      <c r="J32" s="66" t="s">
        <v>14</v>
      </c>
      <c r="K32" s="45">
        <v>100000000000</v>
      </c>
      <c r="L32" s="66" t="s">
        <v>14</v>
      </c>
      <c r="M32" s="66" t="s">
        <v>14</v>
      </c>
      <c r="N32" s="66" t="s">
        <v>14</v>
      </c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29"/>
      <c r="B33" s="202" t="s">
        <v>210</v>
      </c>
      <c r="C33" s="203"/>
      <c r="D33" s="203"/>
      <c r="E33" s="204"/>
      <c r="F33" s="62">
        <f>SUM(F10:F32)</f>
        <v>490320000000</v>
      </c>
      <c r="G33" s="205"/>
      <c r="H33" s="206"/>
      <c r="I33" s="207"/>
      <c r="J33" s="63"/>
      <c r="K33" s="62">
        <f>SUM(K10:K32)</f>
        <v>745659000000</v>
      </c>
      <c r="L33" s="205"/>
      <c r="M33" s="206"/>
      <c r="N33" s="207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0"/>
      <c r="P34" s="10"/>
      <c r="Q34" s="10"/>
      <c r="R34" s="10"/>
      <c r="S34" s="10"/>
      <c r="T34" s="10"/>
      <c r="U34" s="10"/>
      <c r="V34" s="10"/>
    </row>
    <row r="35" spans="1:22" ht="15" customHeight="1" x14ac:dyDescent="0.25">
      <c r="A35" s="29"/>
      <c r="B35" s="31" t="s">
        <v>280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/>
      <c r="P35" s="10"/>
      <c r="Q35" s="10"/>
      <c r="R35" s="10"/>
      <c r="S35" s="10"/>
      <c r="T35" s="10"/>
      <c r="U35" s="10"/>
      <c r="V35" s="10"/>
    </row>
    <row r="36" spans="1:22" ht="15" customHeight="1" x14ac:dyDescent="0.25">
      <c r="A36" s="29"/>
      <c r="B36" s="184" t="s">
        <v>281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29"/>
      <c r="B37" s="184" t="s">
        <v>284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29"/>
      <c r="B38" s="184" t="s">
        <v>283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29"/>
      <c r="B40" s="32" t="str">
        <f>+Subastas!B34</f>
        <v>Fuente: Dirección General de Política de Endeudamiento. VEP. MEF.</v>
      </c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hidden="1" x14ac:dyDescent="0.25">
      <c r="A41" s="10"/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9">
    <mergeCell ref="B6:N6"/>
    <mergeCell ref="B36:N36"/>
    <mergeCell ref="B38:N39"/>
    <mergeCell ref="B37:N37"/>
    <mergeCell ref="K8:N8"/>
    <mergeCell ref="G33:I33"/>
    <mergeCell ref="L33:N33"/>
    <mergeCell ref="B33:E33"/>
    <mergeCell ref="F8:J8"/>
  </mergeCells>
  <hyperlinks>
    <hyperlink ref="D12" location="PYTNA01F6057" display="PYTNA01F6057" xr:uid="{00000000-0004-0000-0A00-000000000000}"/>
    <hyperlink ref="D13" location="PYTNA02F6064" display="PYTNA02F6064" xr:uid="{00000000-0004-0000-0A00-000001000000}"/>
    <hyperlink ref="D14" location="PYTNA01F6057" display="PYTNA01F6057" xr:uid="{00000000-0004-0000-0A00-000002000000}"/>
    <hyperlink ref="D15" location="PYTNA02F6064" display="PYTNA02F6064" xr:uid="{00000000-0004-0000-0A00-000003000000}"/>
    <hyperlink ref="D10" location="_2016BTPA_20012018" display="2016BTPA-20012018" xr:uid="{00000000-0004-0000-0A00-000004000000}"/>
    <hyperlink ref="D11" location="_2016BTPA_28072019" display="2016BTPA-28072019" xr:uid="{00000000-0004-0000-0A00-000005000000}"/>
    <hyperlink ref="D16" location="PYTNA01F6057" display="PYTNA01F6057" xr:uid="{00000000-0004-0000-0A00-000006000000}"/>
    <hyperlink ref="D17" location="PYTNA02F6064" display="PYTNA02F6064" xr:uid="{00000000-0004-0000-0A00-000007000000}"/>
    <hyperlink ref="D18" location="PYTNA01F6057" display="PYTNA01F6057" xr:uid="{00000000-0004-0000-0A00-000008000000}"/>
    <hyperlink ref="D19" location="PYTNA02F6064" display="PYTNA02F6064" xr:uid="{00000000-0004-0000-0A00-000009000000}"/>
    <hyperlink ref="D20" location="PYTNA01F6057" display="PYTNA01F6057" xr:uid="{00000000-0004-0000-0A00-00000A000000}"/>
    <hyperlink ref="D22" location="PYTNA01F6057" display="PYTNA01F6057" xr:uid="{00000000-0004-0000-0A00-00000B000000}"/>
    <hyperlink ref="D21" location="PYTNA02F6064" display="PYTNA02F6064" xr:uid="{00000000-0004-0000-0A00-00000C000000}"/>
    <hyperlink ref="D23" location="PYTNA02F6064" display="PYTNA02F6064" xr:uid="{00000000-0004-0000-0A00-00000D000000}"/>
    <hyperlink ref="D24" location="PYTNA01F6057" display="PYTNA01F6057" xr:uid="{00000000-0004-0000-0A00-00000E000000}"/>
    <hyperlink ref="D25" location="PYTNA02F6064" display="PYTNA02F6064" xr:uid="{00000000-0004-0000-0A00-00000F000000}"/>
    <hyperlink ref="D26" location="PYTNA01F6057" display="PYTNA01F6057" xr:uid="{00000000-0004-0000-0A00-000010000000}"/>
    <hyperlink ref="D27" location="PYTNA02F6064" display="PYTNA02F6064" xr:uid="{00000000-0004-0000-0A00-000011000000}"/>
    <hyperlink ref="D28" location="PYTNA02F6064" display="PYTNA02F6064" xr:uid="{00000000-0004-0000-0A00-000012000000}"/>
    <hyperlink ref="D29" location="PYTNA02F6064" display="PYTNA02F6064" xr:uid="{00000000-0004-0000-0A00-000013000000}"/>
    <hyperlink ref="D30" location="PYTNA02F6064" display="PYTNA02F6064" xr:uid="{00000000-0004-0000-0A00-000014000000}"/>
    <hyperlink ref="D32" location="_2016BTPA_27122018" display="2016BTPA-27122018" xr:uid="{00000000-0004-0000-0A00-000015000000}"/>
  </hyperlink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M29"/>
  <sheetViews>
    <sheetView showGridLines="0" showRowColHeader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" sqref="F9"/>
    </sheetView>
  </sheetViews>
  <sheetFormatPr baseColWidth="10" defaultRowHeight="15" x14ac:dyDescent="0.25"/>
  <cols>
    <col min="1" max="2" width="11.42578125" style="11"/>
    <col min="3" max="3" width="17.5703125" style="11" bestFit="1" customWidth="1"/>
    <col min="4" max="4" width="16.28515625" style="11" bestFit="1" customWidth="1"/>
    <col min="5" max="5" width="14.28515625" style="11" bestFit="1" customWidth="1"/>
    <col min="6" max="9" width="11.42578125" style="11"/>
    <col min="10" max="10" width="15.7109375" style="11" bestFit="1" customWidth="1"/>
    <col min="11" max="16384" width="11.42578125" style="11"/>
  </cols>
  <sheetData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5.75" x14ac:dyDescent="0.25">
      <c r="A6" s="38"/>
      <c r="B6" s="183" t="s">
        <v>261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13" ht="15.75" x14ac:dyDescent="0.25">
      <c r="A7" s="38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38"/>
      <c r="B8" s="56"/>
      <c r="C8" s="56"/>
      <c r="D8" s="56"/>
      <c r="E8" s="208" t="s">
        <v>209</v>
      </c>
      <c r="F8" s="209"/>
      <c r="G8" s="209"/>
      <c r="H8" s="209"/>
      <c r="I8" s="210"/>
      <c r="J8" s="197" t="s">
        <v>208</v>
      </c>
      <c r="K8" s="198"/>
      <c r="L8" s="198"/>
      <c r="M8" s="199"/>
    </row>
    <row r="9" spans="1:13" ht="27.75" x14ac:dyDescent="0.25">
      <c r="A9" s="38"/>
      <c r="B9" s="88" t="s">
        <v>12</v>
      </c>
      <c r="C9" s="88" t="s">
        <v>218</v>
      </c>
      <c r="D9" s="89" t="s">
        <v>35</v>
      </c>
      <c r="E9" s="91" t="s">
        <v>36</v>
      </c>
      <c r="F9" s="91" t="s">
        <v>213</v>
      </c>
      <c r="G9" s="91" t="s">
        <v>294</v>
      </c>
      <c r="H9" s="91" t="s">
        <v>260</v>
      </c>
      <c r="I9" s="91" t="s">
        <v>13</v>
      </c>
      <c r="J9" s="90" t="s">
        <v>38</v>
      </c>
      <c r="K9" s="90" t="s">
        <v>214</v>
      </c>
      <c r="L9" s="90" t="s">
        <v>215</v>
      </c>
      <c r="M9" s="90" t="s">
        <v>13</v>
      </c>
    </row>
    <row r="10" spans="1:13" x14ac:dyDescent="0.25">
      <c r="A10" s="38"/>
      <c r="B10" s="39">
        <v>42878</v>
      </c>
      <c r="C10" s="40" t="s">
        <v>212</v>
      </c>
      <c r="D10" s="46">
        <v>50000000000</v>
      </c>
      <c r="E10" s="46">
        <v>50000000000</v>
      </c>
      <c r="F10" s="42">
        <v>1.0003</v>
      </c>
      <c r="G10" s="42">
        <v>7.2886864621156677E-2</v>
      </c>
      <c r="H10" s="42">
        <v>7.4213668704032912E-2</v>
      </c>
      <c r="I10" s="51">
        <v>6</v>
      </c>
      <c r="J10" s="46">
        <v>104270000000</v>
      </c>
      <c r="K10" s="42">
        <v>1</v>
      </c>
      <c r="L10" s="52">
        <v>1.0027079999999999</v>
      </c>
      <c r="M10" s="51">
        <v>8</v>
      </c>
    </row>
    <row r="11" spans="1:13" x14ac:dyDescent="0.25">
      <c r="A11" s="38"/>
      <c r="B11" s="39">
        <v>42906</v>
      </c>
      <c r="C11" s="40" t="s">
        <v>212</v>
      </c>
      <c r="D11" s="46">
        <v>50000000000</v>
      </c>
      <c r="E11" s="46">
        <v>50000000000</v>
      </c>
      <c r="F11" s="42">
        <v>1.0059</v>
      </c>
      <c r="G11" s="42">
        <v>7.2869652043306324E-2</v>
      </c>
      <c r="H11" s="42">
        <v>7.4177125096321128E-2</v>
      </c>
      <c r="I11" s="51">
        <v>3</v>
      </c>
      <c r="J11" s="46">
        <v>166950000000</v>
      </c>
      <c r="K11" s="42">
        <v>1.005555</v>
      </c>
      <c r="L11" s="52">
        <v>1.0059</v>
      </c>
      <c r="M11" s="51">
        <v>11</v>
      </c>
    </row>
    <row r="12" spans="1:13" x14ac:dyDescent="0.25">
      <c r="A12" s="38"/>
      <c r="B12" s="39">
        <v>42941</v>
      </c>
      <c r="C12" s="40" t="s">
        <v>212</v>
      </c>
      <c r="D12" s="46">
        <v>50000000000</v>
      </c>
      <c r="E12" s="46">
        <v>50000000000</v>
      </c>
      <c r="F12" s="42">
        <v>1.0165</v>
      </c>
      <c r="G12" s="42">
        <v>7.1493946087282198E-2</v>
      </c>
      <c r="H12" s="42">
        <v>7.2590705752372767E-2</v>
      </c>
      <c r="I12" s="51">
        <v>1</v>
      </c>
      <c r="J12" s="46">
        <v>361200000000</v>
      </c>
      <c r="K12" s="52">
        <v>1.0124979999999999</v>
      </c>
      <c r="L12" s="42">
        <v>1.0165</v>
      </c>
      <c r="M12" s="51">
        <v>16</v>
      </c>
    </row>
    <row r="13" spans="1:13" x14ac:dyDescent="0.25">
      <c r="A13" s="38"/>
      <c r="B13" s="39">
        <v>42941</v>
      </c>
      <c r="C13" s="40" t="s">
        <v>217</v>
      </c>
      <c r="D13" s="46">
        <v>40000000000</v>
      </c>
      <c r="E13" s="46">
        <v>40000000000</v>
      </c>
      <c r="F13" s="58">
        <v>1.0149999999999999</v>
      </c>
      <c r="G13" s="42">
        <v>7.6334936399995224E-2</v>
      </c>
      <c r="H13" s="42">
        <v>7.7735701203346289E-2</v>
      </c>
      <c r="I13" s="51">
        <v>1</v>
      </c>
      <c r="J13" s="46">
        <v>287550000000</v>
      </c>
      <c r="K13" s="42">
        <v>0.99</v>
      </c>
      <c r="L13" s="42">
        <v>1.0149999999999999</v>
      </c>
      <c r="M13" s="51">
        <v>19</v>
      </c>
    </row>
    <row r="14" spans="1:13" x14ac:dyDescent="0.25">
      <c r="A14" s="38"/>
      <c r="B14" s="39">
        <v>42969</v>
      </c>
      <c r="C14" s="40" t="s">
        <v>212</v>
      </c>
      <c r="D14" s="46">
        <v>50000000000</v>
      </c>
      <c r="E14" s="46">
        <v>49000000000</v>
      </c>
      <c r="F14" s="52">
        <v>1.033452</v>
      </c>
      <c r="G14" s="42">
        <v>6.7245800598723773E-2</v>
      </c>
      <c r="H14" s="42">
        <v>6.7817345261573805E-2</v>
      </c>
      <c r="I14" s="51">
        <v>1</v>
      </c>
      <c r="J14" s="46">
        <v>100600000000</v>
      </c>
      <c r="K14" s="52">
        <v>1.018052</v>
      </c>
      <c r="L14" s="52">
        <v>1.033452</v>
      </c>
      <c r="M14" s="51">
        <v>5</v>
      </c>
    </row>
    <row r="15" spans="1:13" x14ac:dyDescent="0.25">
      <c r="A15" s="38"/>
      <c r="B15" s="39">
        <v>42969</v>
      </c>
      <c r="C15" s="40" t="s">
        <v>217</v>
      </c>
      <c r="D15" s="46">
        <v>40000000000</v>
      </c>
      <c r="E15" s="46">
        <v>39000000000</v>
      </c>
      <c r="F15" s="52">
        <v>1.0358769999999999</v>
      </c>
      <c r="G15" s="42">
        <v>7.2785626412037924E-2</v>
      </c>
      <c r="H15" s="42">
        <v>7.3950216174125685E-2</v>
      </c>
      <c r="I15" s="51">
        <v>1</v>
      </c>
      <c r="J15" s="46">
        <v>86222000000</v>
      </c>
      <c r="K15" s="52">
        <v>1.008087</v>
      </c>
      <c r="L15" s="52">
        <v>1.0358769999999999</v>
      </c>
      <c r="M15" s="51">
        <v>10</v>
      </c>
    </row>
    <row r="16" spans="1:13" x14ac:dyDescent="0.25">
      <c r="A16" s="38"/>
      <c r="B16" s="39" t="s">
        <v>259</v>
      </c>
      <c r="C16" s="40" t="s">
        <v>212</v>
      </c>
      <c r="D16" s="46">
        <v>50000000000</v>
      </c>
      <c r="E16" s="46">
        <v>50000000000</v>
      </c>
      <c r="F16" s="52">
        <v>1.033536</v>
      </c>
      <c r="G16" s="42">
        <v>6.9277323762991713E-2</v>
      </c>
      <c r="H16" s="42">
        <v>6.9998762011528007E-2</v>
      </c>
      <c r="I16" s="51">
        <v>2</v>
      </c>
      <c r="J16" s="46">
        <v>63240000000</v>
      </c>
      <c r="K16" s="52">
        <v>1.023606</v>
      </c>
      <c r="L16" s="52">
        <v>1.0394159999999999</v>
      </c>
      <c r="M16" s="51">
        <v>7</v>
      </c>
    </row>
    <row r="17" spans="1:13" x14ac:dyDescent="0.25">
      <c r="A17" s="38"/>
      <c r="B17" s="39" t="s">
        <v>259</v>
      </c>
      <c r="C17" s="40" t="s">
        <v>217</v>
      </c>
      <c r="D17" s="46">
        <v>40000000000</v>
      </c>
      <c r="E17" s="46">
        <v>40000000000</v>
      </c>
      <c r="F17" s="52">
        <v>1.041363</v>
      </c>
      <c r="G17" s="42">
        <v>7.2928623571196186E-2</v>
      </c>
      <c r="H17" s="42">
        <v>7.4000462889671326E-2</v>
      </c>
      <c r="I17" s="51">
        <v>5</v>
      </c>
      <c r="J17" s="46">
        <v>81000000000</v>
      </c>
      <c r="K17" s="52">
        <v>1.0121739999999999</v>
      </c>
      <c r="L17" s="52">
        <v>1.0473239999999999</v>
      </c>
      <c r="M17" s="51">
        <v>8</v>
      </c>
    </row>
    <row r="18" spans="1:13" x14ac:dyDescent="0.25">
      <c r="A18" s="38"/>
      <c r="B18" s="68">
        <v>43025</v>
      </c>
      <c r="C18" s="40" t="s">
        <v>212</v>
      </c>
      <c r="D18" s="46">
        <v>50000000000</v>
      </c>
      <c r="E18" s="46">
        <v>50000000000</v>
      </c>
      <c r="F18" s="52">
        <v>1.0392699999999999</v>
      </c>
      <c r="G18" s="42">
        <v>6.9210390668348512E-2</v>
      </c>
      <c r="H18" s="42">
        <v>6.9842824339866633E-2</v>
      </c>
      <c r="I18" s="51">
        <v>7</v>
      </c>
      <c r="J18" s="46">
        <v>126810000000</v>
      </c>
      <c r="K18" s="52">
        <v>1</v>
      </c>
      <c r="L18" s="52">
        <v>1.048962</v>
      </c>
      <c r="M18" s="51">
        <v>13</v>
      </c>
    </row>
    <row r="19" spans="1:13" x14ac:dyDescent="0.25">
      <c r="A19" s="38"/>
      <c r="B19" s="68">
        <v>43025</v>
      </c>
      <c r="C19" s="40" t="s">
        <v>217</v>
      </c>
      <c r="D19" s="46">
        <v>40000000000</v>
      </c>
      <c r="E19" s="46">
        <v>40000000000</v>
      </c>
      <c r="F19" s="52">
        <v>1.047083</v>
      </c>
      <c r="G19" s="42">
        <v>7.301599090574909E-2</v>
      </c>
      <c r="H19" s="69">
        <v>7.4000129103660592E-2</v>
      </c>
      <c r="I19" s="51">
        <v>9</v>
      </c>
      <c r="J19" s="46">
        <v>123070000000</v>
      </c>
      <c r="K19" s="52">
        <v>1</v>
      </c>
      <c r="L19" s="52">
        <v>1.0622609999999999</v>
      </c>
      <c r="M19" s="51">
        <v>17</v>
      </c>
    </row>
    <row r="20" spans="1:13" x14ac:dyDescent="0.25">
      <c r="A20" s="38"/>
      <c r="B20" s="68" t="s">
        <v>258</v>
      </c>
      <c r="C20" s="40" t="s">
        <v>219</v>
      </c>
      <c r="D20" s="46">
        <v>24000000000</v>
      </c>
      <c r="E20" s="46">
        <v>24000000000</v>
      </c>
      <c r="F20" s="52"/>
      <c r="G20" s="42">
        <v>7.0000000000000007E-2</v>
      </c>
      <c r="H20" s="69"/>
      <c r="I20" s="51"/>
      <c r="J20" s="46"/>
      <c r="K20" s="52"/>
      <c r="L20" s="52"/>
      <c r="M20" s="51"/>
    </row>
    <row r="21" spans="1:13" x14ac:dyDescent="0.25">
      <c r="A21" s="38"/>
      <c r="B21" s="68" t="s">
        <v>258</v>
      </c>
      <c r="C21" s="40" t="s">
        <v>220</v>
      </c>
      <c r="D21" s="46">
        <v>100000000000</v>
      </c>
      <c r="E21" s="46">
        <v>100000000000</v>
      </c>
      <c r="F21" s="52"/>
      <c r="G21" s="42">
        <v>7.0999999999999994E-2</v>
      </c>
      <c r="H21" s="69"/>
      <c r="I21" s="51"/>
      <c r="J21" s="46"/>
      <c r="K21" s="52"/>
      <c r="L21" s="52"/>
      <c r="M21" s="51"/>
    </row>
    <row r="22" spans="1:13" x14ac:dyDescent="0.25">
      <c r="A22" s="38"/>
      <c r="B22" s="68" t="s">
        <v>258</v>
      </c>
      <c r="C22" s="40" t="s">
        <v>221</v>
      </c>
      <c r="D22" s="46">
        <v>100000000000</v>
      </c>
      <c r="E22" s="46">
        <v>100000000000</v>
      </c>
      <c r="F22" s="52"/>
      <c r="G22" s="42">
        <v>7.2000000000000008E-2</v>
      </c>
      <c r="H22" s="69"/>
      <c r="I22" s="51"/>
      <c r="J22" s="46"/>
      <c r="K22" s="52"/>
      <c r="L22" s="52"/>
      <c r="M22" s="51"/>
    </row>
    <row r="23" spans="1:13" x14ac:dyDescent="0.25">
      <c r="A23" s="38"/>
      <c r="B23" s="68">
        <v>43053</v>
      </c>
      <c r="C23" s="40" t="s">
        <v>212</v>
      </c>
      <c r="D23" s="46">
        <v>51000000000</v>
      </c>
      <c r="E23" s="46">
        <v>51000000000</v>
      </c>
      <c r="F23" s="52">
        <v>1.0472379999999999</v>
      </c>
      <c r="G23" s="42">
        <v>6.8312558438733004E-2</v>
      </c>
      <c r="H23" s="69">
        <v>6.8699999999999997E-2</v>
      </c>
      <c r="I23" s="51">
        <v>4</v>
      </c>
      <c r="J23" s="46">
        <v>88900000000</v>
      </c>
      <c r="K23" s="52">
        <v>1.04321</v>
      </c>
      <c r="L23" s="52">
        <v>1.049885</v>
      </c>
      <c r="M23" s="51">
        <v>9</v>
      </c>
    </row>
    <row r="24" spans="1:13" x14ac:dyDescent="0.25">
      <c r="A24" s="38"/>
      <c r="B24" s="68">
        <v>43053</v>
      </c>
      <c r="C24" s="40" t="s">
        <v>217</v>
      </c>
      <c r="D24" s="46">
        <v>40000000000</v>
      </c>
      <c r="E24" s="46">
        <v>40000000000</v>
      </c>
      <c r="F24" s="52">
        <v>1.057388</v>
      </c>
      <c r="G24" s="42">
        <v>7.2014027366583605E-2</v>
      </c>
      <c r="H24" s="69">
        <v>7.2800000000000004E-2</v>
      </c>
      <c r="I24" s="51">
        <v>3</v>
      </c>
      <c r="J24" s="46">
        <v>65500000000</v>
      </c>
      <c r="K24" s="52">
        <v>1.0315479999999999</v>
      </c>
      <c r="L24" s="52">
        <v>1.0643480000000001</v>
      </c>
      <c r="M24" s="51">
        <v>9</v>
      </c>
    </row>
    <row r="25" spans="1:13" x14ac:dyDescent="0.25">
      <c r="A25" s="38"/>
      <c r="B25" s="39">
        <v>43081</v>
      </c>
      <c r="C25" s="40" t="s">
        <v>217</v>
      </c>
      <c r="D25" s="46">
        <v>38735000000</v>
      </c>
      <c r="E25" s="46">
        <v>38735000000</v>
      </c>
      <c r="F25" s="52">
        <v>1.063185</v>
      </c>
      <c r="G25" s="42">
        <v>7.2082743800273311E-2</v>
      </c>
      <c r="H25" s="42">
        <v>7.2800000000000004E-2</v>
      </c>
      <c r="I25" s="51">
        <v>11</v>
      </c>
      <c r="J25" s="46">
        <v>81355000000</v>
      </c>
      <c r="K25" s="52">
        <v>1.030435</v>
      </c>
      <c r="L25" s="52">
        <v>1.074435</v>
      </c>
      <c r="M25" s="51">
        <v>17</v>
      </c>
    </row>
    <row r="26" spans="1:13" x14ac:dyDescent="0.25">
      <c r="A26" s="38"/>
      <c r="B26" s="202" t="s">
        <v>210</v>
      </c>
      <c r="C26" s="203"/>
      <c r="D26" s="204"/>
      <c r="E26" s="62">
        <v>811735000000</v>
      </c>
      <c r="F26" s="205"/>
      <c r="G26" s="206"/>
      <c r="H26" s="70"/>
      <c r="I26" s="63"/>
      <c r="J26" s="62">
        <v>1736667000000</v>
      </c>
      <c r="K26" s="205"/>
      <c r="L26" s="206"/>
      <c r="M26" s="207"/>
    </row>
    <row r="27" spans="1:13" x14ac:dyDescent="0.25">
      <c r="A27" s="38"/>
      <c r="B27" s="31"/>
      <c r="C27" s="29"/>
      <c r="D27" s="71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38"/>
      <c r="B28" s="184" t="s">
        <v>285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13" x14ac:dyDescent="0.25">
      <c r="A29" s="38"/>
      <c r="B29" s="72" t="str">
        <f>+Subastas!B34</f>
        <v>Fuente: Dirección General de Política de Endeudamiento. VEP. MEF.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</sheetData>
  <mergeCells count="7">
    <mergeCell ref="B28:M28"/>
    <mergeCell ref="B6:M6"/>
    <mergeCell ref="E8:I8"/>
    <mergeCell ref="J8:M8"/>
    <mergeCell ref="B26:D26"/>
    <mergeCell ref="F26:G26"/>
    <mergeCell ref="K26:M26"/>
  </mergeCells>
  <hyperlinks>
    <hyperlink ref="C10" location="PYTNA01F7667" display="PYTNA01F7667" xr:uid="{00000000-0004-0000-0B00-000000000000}"/>
    <hyperlink ref="C11" location="PYTNA01F7667" display="PYTNA01F7667" xr:uid="{00000000-0004-0000-0B00-000001000000}"/>
    <hyperlink ref="C12" location="PYTNA01F7667" display="PYTNA01F7667" xr:uid="{00000000-0004-0000-0B00-000002000000}"/>
    <hyperlink ref="C13" location="PYTNA02F7674" display="PYTNA02F7674" xr:uid="{00000000-0004-0000-0B00-000003000000}"/>
    <hyperlink ref="C14" location="PYTNA01F7667" display="PYTNA01F7667" xr:uid="{00000000-0004-0000-0B00-000004000000}"/>
    <hyperlink ref="C15" location="PYTNA02F7674" display="PYTNA02F7674" xr:uid="{00000000-0004-0000-0B00-000005000000}"/>
    <hyperlink ref="C16" location="PYTNA01F7667" display="PYTNA01F7667" xr:uid="{00000000-0004-0000-0B00-000006000000}"/>
    <hyperlink ref="C17" location="PYTNA02F7674" display="PYTNA02F7674" xr:uid="{00000000-0004-0000-0B00-000007000000}"/>
    <hyperlink ref="C18" location="PYTNA01F7667" display="PYTNA01F7667" xr:uid="{00000000-0004-0000-0B00-000008000000}"/>
    <hyperlink ref="C19" location="PYTNA02F7674" display="PYTNA02F7674" xr:uid="{00000000-0004-0000-0B00-000009000000}"/>
    <hyperlink ref="C20" location="C.F.!D180" display="2017BTPA-09112021" xr:uid="{00000000-0004-0000-0B00-00000A000000}"/>
    <hyperlink ref="C21" location="C.F.!D181" display="2017BTPA-09112022" xr:uid="{00000000-0004-0000-0B00-00000B000000}"/>
    <hyperlink ref="C22" location="C.F.!D182" display="2017BTPA-09112023" xr:uid="{00000000-0004-0000-0B00-00000C000000}"/>
    <hyperlink ref="C23" location="C.F.!D178" display="PYTNA01F7667" xr:uid="{00000000-0004-0000-0B00-00000D000000}"/>
    <hyperlink ref="C24" location="C.F.!D179" display="PYTNA02F7674" xr:uid="{00000000-0004-0000-0B00-00000E000000}"/>
    <hyperlink ref="C25" location="C.F.!D179" display="PYTNA02F7674" xr:uid="{00000000-0004-0000-0B00-00000F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AM350"/>
  <sheetViews>
    <sheetView showGridLines="0" showRowColHeader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37" sqref="J37"/>
    </sheetView>
  </sheetViews>
  <sheetFormatPr baseColWidth="10" defaultColWidth="0" defaultRowHeight="15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6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ht="15.75" x14ac:dyDescent="0.25">
      <c r="A7" s="29"/>
      <c r="B7" s="183" t="s">
        <v>224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0"/>
      <c r="N8" s="10"/>
      <c r="O8" s="10"/>
      <c r="P8" s="10"/>
      <c r="Q8" s="10"/>
      <c r="R8" s="10"/>
      <c r="S8" s="10"/>
    </row>
    <row r="9" spans="1:19" x14ac:dyDescent="0.25">
      <c r="A9" s="29"/>
      <c r="B9" s="56"/>
      <c r="C9" s="56"/>
      <c r="D9" s="56"/>
      <c r="E9" s="208" t="s">
        <v>209</v>
      </c>
      <c r="F9" s="209"/>
      <c r="G9" s="209"/>
      <c r="H9" s="210"/>
      <c r="I9" s="197" t="s">
        <v>208</v>
      </c>
      <c r="J9" s="198"/>
      <c r="K9" s="198"/>
      <c r="L9" s="199"/>
      <c r="M9" s="10"/>
      <c r="N9" s="10"/>
      <c r="O9" s="10"/>
      <c r="P9" s="10"/>
      <c r="Q9" s="10"/>
      <c r="R9" s="10"/>
      <c r="S9" s="10"/>
    </row>
    <row r="10" spans="1:19" ht="25.5" x14ac:dyDescent="0.25">
      <c r="A10" s="29"/>
      <c r="B10" s="88" t="s">
        <v>12</v>
      </c>
      <c r="C10" s="88" t="s">
        <v>218</v>
      </c>
      <c r="D10" s="89" t="s">
        <v>35</v>
      </c>
      <c r="E10" s="91" t="s">
        <v>36</v>
      </c>
      <c r="F10" s="91" t="s">
        <v>213</v>
      </c>
      <c r="G10" s="91" t="s">
        <v>222</v>
      </c>
      <c r="H10" s="91" t="s">
        <v>13</v>
      </c>
      <c r="I10" s="90" t="s">
        <v>38</v>
      </c>
      <c r="J10" s="90" t="s">
        <v>214</v>
      </c>
      <c r="K10" s="90" t="s">
        <v>215</v>
      </c>
      <c r="L10" s="90" t="s">
        <v>13</v>
      </c>
      <c r="M10" s="10"/>
      <c r="N10" s="10"/>
      <c r="O10" s="10"/>
      <c r="P10" s="10"/>
      <c r="Q10" s="10"/>
      <c r="R10" s="10"/>
      <c r="S10" s="10"/>
    </row>
    <row r="11" spans="1:19" x14ac:dyDescent="0.25">
      <c r="A11" s="29"/>
      <c r="B11" s="39">
        <v>43137</v>
      </c>
      <c r="C11" s="73" t="s">
        <v>225</v>
      </c>
      <c r="D11" s="46">
        <v>150000000000</v>
      </c>
      <c r="E11" s="46">
        <v>150000000000</v>
      </c>
      <c r="F11" s="52">
        <v>1.017404</v>
      </c>
      <c r="G11" s="42">
        <v>6.9999800672964865E-2</v>
      </c>
      <c r="H11" s="51">
        <v>12</v>
      </c>
      <c r="I11" s="46">
        <v>172945000000</v>
      </c>
      <c r="J11" s="52">
        <v>1.017404</v>
      </c>
      <c r="K11" s="52">
        <v>1.042</v>
      </c>
      <c r="L11" s="51">
        <v>12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43165</v>
      </c>
      <c r="C12" s="73" t="s">
        <v>225</v>
      </c>
      <c r="D12" s="46">
        <v>160000000000</v>
      </c>
      <c r="E12" s="46">
        <v>160000000000</v>
      </c>
      <c r="F12" s="52">
        <v>1.022818</v>
      </c>
      <c r="G12" s="42">
        <v>6.9999906766365902E-2</v>
      </c>
      <c r="H12" s="51">
        <v>12</v>
      </c>
      <c r="I12" s="46">
        <v>228280000000</v>
      </c>
      <c r="J12" s="52">
        <v>1.022818</v>
      </c>
      <c r="K12" s="52">
        <v>1.052818</v>
      </c>
      <c r="L12" s="51">
        <v>12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43207</v>
      </c>
      <c r="C13" s="73" t="s">
        <v>225</v>
      </c>
      <c r="D13" s="46">
        <v>40000000000</v>
      </c>
      <c r="E13" s="46">
        <v>40000000000</v>
      </c>
      <c r="F13" s="52">
        <v>1.047939</v>
      </c>
      <c r="G13" s="42">
        <v>6.5104264945014215E-2</v>
      </c>
      <c r="H13" s="51">
        <v>1</v>
      </c>
      <c r="I13" s="46">
        <v>123025000000</v>
      </c>
      <c r="J13" s="52">
        <v>1.030939</v>
      </c>
      <c r="K13" s="52">
        <v>1.047939</v>
      </c>
      <c r="L13" s="51">
        <v>10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43242</v>
      </c>
      <c r="C14" s="73" t="s">
        <v>225</v>
      </c>
      <c r="D14" s="46">
        <v>30000000000</v>
      </c>
      <c r="E14" s="46">
        <v>28000000000</v>
      </c>
      <c r="F14" s="52">
        <v>1.02176</v>
      </c>
      <c r="G14" s="42">
        <v>6.3825367579487369E-2</v>
      </c>
      <c r="H14" s="51">
        <v>1</v>
      </c>
      <c r="I14" s="46">
        <v>67000000000</v>
      </c>
      <c r="J14" s="52">
        <v>1.0026630000000001</v>
      </c>
      <c r="K14" s="52">
        <v>1.02176</v>
      </c>
      <c r="L14" s="51">
        <v>5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65">
        <v>43270</v>
      </c>
      <c r="C15" s="73" t="s">
        <v>225</v>
      </c>
      <c r="D15" s="45">
        <v>30000000000</v>
      </c>
      <c r="E15" s="45">
        <v>30000000000</v>
      </c>
      <c r="F15" s="66">
        <v>1.0238229999999999</v>
      </c>
      <c r="G15" s="74">
        <v>6.4870375475474903E-2</v>
      </c>
      <c r="H15" s="51">
        <v>1</v>
      </c>
      <c r="I15" s="45">
        <v>67000000000</v>
      </c>
      <c r="J15" s="66">
        <v>1.007989</v>
      </c>
      <c r="K15" s="66">
        <v>1.0238229999999999</v>
      </c>
      <c r="L15" s="51">
        <v>4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75">
        <v>43270</v>
      </c>
      <c r="C16" s="76" t="s">
        <v>226</v>
      </c>
      <c r="D16" s="77">
        <v>100000000000</v>
      </c>
      <c r="E16" s="77">
        <v>100000000000</v>
      </c>
      <c r="F16" s="78">
        <v>1.0167999999999999</v>
      </c>
      <c r="G16" s="79">
        <v>7.4377870654546596E-2</v>
      </c>
      <c r="H16" s="80">
        <v>4</v>
      </c>
      <c r="I16" s="77">
        <v>260500000000</v>
      </c>
      <c r="J16" s="78">
        <v>1</v>
      </c>
      <c r="K16" s="78">
        <v>1.02</v>
      </c>
      <c r="L16" s="80">
        <v>7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65">
        <v>43298</v>
      </c>
      <c r="C17" s="73" t="s">
        <v>225</v>
      </c>
      <c r="D17" s="45">
        <v>30000000000</v>
      </c>
      <c r="E17" s="45">
        <v>30000000000</v>
      </c>
      <c r="F17" s="66">
        <v>1.0306200000000001</v>
      </c>
      <c r="G17" s="74">
        <v>6.4398807545146597E-2</v>
      </c>
      <c r="H17" s="51">
        <v>1</v>
      </c>
      <c r="I17" s="45">
        <v>60000000000</v>
      </c>
      <c r="J17" s="66">
        <v>1.0138149999999999</v>
      </c>
      <c r="K17" s="66">
        <v>1.0306200000000001</v>
      </c>
      <c r="L17" s="51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65">
        <v>43298</v>
      </c>
      <c r="C18" s="73" t="s">
        <v>226</v>
      </c>
      <c r="D18" s="45">
        <v>30000000000</v>
      </c>
      <c r="E18" s="45">
        <v>30000000000</v>
      </c>
      <c r="F18" s="66">
        <v>1.0358000000000001</v>
      </c>
      <c r="G18" s="74">
        <v>7.1992744974186396E-2</v>
      </c>
      <c r="H18" s="51">
        <v>1</v>
      </c>
      <c r="I18" s="45">
        <v>73368000000</v>
      </c>
      <c r="J18" s="66">
        <v>1.020629</v>
      </c>
      <c r="K18" s="66">
        <v>1.0358000000000001</v>
      </c>
      <c r="L18" s="51">
        <v>7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81">
        <v>43333</v>
      </c>
      <c r="C19" s="73" t="s">
        <v>225</v>
      </c>
      <c r="D19" s="45">
        <v>30000000000</v>
      </c>
      <c r="E19" s="45">
        <v>30000000000</v>
      </c>
      <c r="F19" s="66">
        <v>1.0389729999999999</v>
      </c>
      <c r="G19" s="74">
        <v>6.3856303579603702E-2</v>
      </c>
      <c r="H19" s="51">
        <v>1</v>
      </c>
      <c r="I19" s="45">
        <v>68000000000</v>
      </c>
      <c r="J19" s="66">
        <v>1.0371729999999999</v>
      </c>
      <c r="K19" s="66">
        <v>1.0389729999999999</v>
      </c>
      <c r="L19" s="51">
        <v>3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>
        <v>43333</v>
      </c>
      <c r="C20" s="73" t="s">
        <v>226</v>
      </c>
      <c r="D20" s="45">
        <v>21555000000</v>
      </c>
      <c r="E20" s="45">
        <v>21555000000</v>
      </c>
      <c r="F20" s="66">
        <v>1.0459399999999999</v>
      </c>
      <c r="G20" s="74">
        <v>7.1499549542869204E-2</v>
      </c>
      <c r="H20" s="51">
        <v>1</v>
      </c>
      <c r="I20" s="45">
        <v>22015000000</v>
      </c>
      <c r="J20" s="66">
        <v>1.013341</v>
      </c>
      <c r="K20" s="66">
        <v>1.0459399999999999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227</v>
      </c>
      <c r="C21" s="73" t="s">
        <v>225</v>
      </c>
      <c r="D21" s="45">
        <v>30000000000</v>
      </c>
      <c r="E21" s="45">
        <v>30000000000</v>
      </c>
      <c r="F21" s="66">
        <v>1.046799</v>
      </c>
      <c r="G21" s="74">
        <v>6.3058367944313992E-2</v>
      </c>
      <c r="H21" s="51">
        <v>2</v>
      </c>
      <c r="I21" s="45">
        <v>66300000000</v>
      </c>
      <c r="J21" s="66">
        <v>1.028071</v>
      </c>
      <c r="K21" s="66">
        <v>1.046799</v>
      </c>
      <c r="L21" s="51">
        <v>6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>
        <v>43396</v>
      </c>
      <c r="C22" s="73" t="s">
        <v>228</v>
      </c>
      <c r="D22" s="45">
        <v>30000000000</v>
      </c>
      <c r="E22" s="45">
        <v>30000000000</v>
      </c>
      <c r="F22" s="66">
        <v>1.02</v>
      </c>
      <c r="G22" s="74">
        <v>7.6107233404668795E-2</v>
      </c>
      <c r="H22" s="51">
        <v>1</v>
      </c>
      <c r="I22" s="45">
        <v>30000000000</v>
      </c>
      <c r="J22" s="66">
        <v>1.02</v>
      </c>
      <c r="K22" s="66">
        <v>1.02</v>
      </c>
      <c r="L22" s="51">
        <v>1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68">
        <v>43424</v>
      </c>
      <c r="C23" s="73" t="s">
        <v>225</v>
      </c>
      <c r="D23" s="46">
        <v>22000000000</v>
      </c>
      <c r="E23" s="46">
        <v>3305000000</v>
      </c>
      <c r="F23" s="52">
        <v>1.00482</v>
      </c>
      <c r="G23" s="42">
        <v>6.9063267705476897E-2</v>
      </c>
      <c r="H23" s="51">
        <v>4</v>
      </c>
      <c r="I23" s="46">
        <v>25305000000</v>
      </c>
      <c r="J23" s="52">
        <v>1.0023200000000001</v>
      </c>
      <c r="K23" s="52">
        <v>1.00482</v>
      </c>
      <c r="L23" s="51">
        <v>5</v>
      </c>
      <c r="M23" s="10"/>
      <c r="N23" s="10"/>
      <c r="O23" s="10"/>
      <c r="P23" s="10"/>
      <c r="Q23" s="10"/>
      <c r="R23" s="10"/>
      <c r="S23" s="10"/>
    </row>
    <row r="24" spans="1:19" hidden="1" x14ac:dyDescent="0.25">
      <c r="A24" s="29"/>
      <c r="B24" s="68">
        <v>43424</v>
      </c>
      <c r="C24" s="73" t="s">
        <v>228</v>
      </c>
      <c r="D24" s="46">
        <v>30000000000</v>
      </c>
      <c r="E24" s="46">
        <v>30000000000</v>
      </c>
      <c r="F24" s="52">
        <v>1.0060770000000001</v>
      </c>
      <c r="G24" s="42">
        <v>7.8999988729794801E-2</v>
      </c>
      <c r="H24" s="51">
        <v>1</v>
      </c>
      <c r="I24" s="46">
        <v>30000000000</v>
      </c>
      <c r="J24" s="52">
        <v>1.0060770000000001</v>
      </c>
      <c r="K24" s="52">
        <v>1.0060770000000001</v>
      </c>
      <c r="L24" s="51">
        <v>1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68">
        <v>43452</v>
      </c>
      <c r="C25" s="73" t="s">
        <v>225</v>
      </c>
      <c r="D25" s="46">
        <v>18695000000</v>
      </c>
      <c r="E25" s="46">
        <v>18695000000</v>
      </c>
      <c r="F25" s="52">
        <v>1.007835</v>
      </c>
      <c r="G25" s="42">
        <v>6.9962396101931335E-2</v>
      </c>
      <c r="H25" s="51">
        <v>2</v>
      </c>
      <c r="I25" s="46">
        <v>20795000000</v>
      </c>
      <c r="J25" s="52">
        <v>1.007735</v>
      </c>
      <c r="K25" s="52">
        <v>1.007935</v>
      </c>
      <c r="L25" s="51">
        <v>3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202" t="s">
        <v>210</v>
      </c>
      <c r="C26" s="203"/>
      <c r="D26" s="204"/>
      <c r="E26" s="62">
        <f>SUM(E11:E25)</f>
        <v>731555000000</v>
      </c>
      <c r="F26" s="205"/>
      <c r="G26" s="206"/>
      <c r="H26" s="63"/>
      <c r="I26" s="62">
        <f>SUM(I11:I25)</f>
        <v>1314533000000</v>
      </c>
      <c r="J26" s="205"/>
      <c r="K26" s="206"/>
      <c r="L26" s="207"/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31"/>
      <c r="C27" s="29"/>
      <c r="D27" s="82"/>
      <c r="E27" s="83"/>
      <c r="F27" s="84"/>
      <c r="G27" s="29"/>
      <c r="H27" s="83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184" t="s">
        <v>223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0"/>
      <c r="N28" s="10"/>
      <c r="O28" s="10"/>
      <c r="P28" s="10"/>
      <c r="Q28" s="10"/>
      <c r="R28" s="10"/>
      <c r="S28" s="10"/>
    </row>
    <row r="29" spans="1:19" s="10" customFormat="1" x14ac:dyDescent="0.25">
      <c r="A29" s="29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6"/>
      <c r="I29" s="29"/>
      <c r="J29" s="29"/>
      <c r="K29" s="29"/>
      <c r="L29" s="29"/>
    </row>
    <row r="30" spans="1:19" s="10" customFormat="1" x14ac:dyDescent="0.25">
      <c r="B30" s="3"/>
      <c r="E30" s="16"/>
      <c r="G30" s="15"/>
    </row>
    <row r="31" spans="1:19" s="10" customFormat="1" x14ac:dyDescent="0.25"/>
    <row r="32" spans="1:19" s="10" customFormat="1" x14ac:dyDescent="0.25">
      <c r="D32" s="16"/>
      <c r="E32" s="17"/>
    </row>
    <row r="33" spans="1:12" s="10" customFormat="1" x14ac:dyDescent="0.25">
      <c r="D33" s="19"/>
    </row>
    <row r="34" spans="1:12" s="10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10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10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0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10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10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10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10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10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10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0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0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10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10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5">
      <c r="A348" s="8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</sheetData>
  <mergeCells count="7">
    <mergeCell ref="B28:L28"/>
    <mergeCell ref="B7:L7"/>
    <mergeCell ref="E9:H9"/>
    <mergeCell ref="I9:L9"/>
    <mergeCell ref="B26:D26"/>
    <mergeCell ref="F26:G26"/>
    <mergeCell ref="J26:L26"/>
  </mergeCells>
  <hyperlinks>
    <hyperlink ref="C11" location="C.F.!D183" display="PYTNA01F8236" xr:uid="{00000000-0004-0000-0C00-000000000000}"/>
    <hyperlink ref="C12" location="C.F.!D183" display="PYTNA01F8236" xr:uid="{00000000-0004-0000-0C00-000001000000}"/>
    <hyperlink ref="C13" location="C.F.!D183" display="PYTNA01F8236" xr:uid="{00000000-0004-0000-0C00-000002000000}"/>
    <hyperlink ref="C14" location="C.F.!D183" display="PYTNA01F8236" xr:uid="{00000000-0004-0000-0C00-000003000000}"/>
    <hyperlink ref="C15" location="C.F.!D183" display="PYTNA01F8236" xr:uid="{00000000-0004-0000-0C00-000004000000}"/>
    <hyperlink ref="C16" location="C.F.!D184" display="PYTNA01F8541" xr:uid="{00000000-0004-0000-0C00-000005000000}"/>
    <hyperlink ref="C17" location="C.F.!D183" display="PYTNA01F8236" xr:uid="{00000000-0004-0000-0C00-000006000000}"/>
    <hyperlink ref="C18" location="C.F.!D184" display="PYTNA01F8541" xr:uid="{00000000-0004-0000-0C00-000007000000}"/>
    <hyperlink ref="C19" location="C.F.!D183" display="PYTNA01F8236" xr:uid="{00000000-0004-0000-0C00-000008000000}"/>
    <hyperlink ref="C20" location="C.F.!D184" display="PYTNA01F8541" xr:uid="{00000000-0004-0000-0C00-000009000000}"/>
    <hyperlink ref="C21" location="C.F.!D183" display="PYTNA01F8236" xr:uid="{00000000-0004-0000-0C00-00000A000000}"/>
    <hyperlink ref="C22" location="C.F.!D185" display="PYTNA01F8731" xr:uid="{00000000-0004-0000-0C00-00000B000000}"/>
    <hyperlink ref="C24" location="C.F.!D185" display="PYTNA01F8731" xr:uid="{00000000-0004-0000-0C00-00000C000000}"/>
    <hyperlink ref="C23" location="C.F.!D183" display="PYTNA01F8236" xr:uid="{00000000-0004-0000-0C00-00000D000000}"/>
    <hyperlink ref="C25" location="C.F.!D183" display="PYTNA01F8236" xr:uid="{00000000-0004-0000-0C00-00000E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M371"/>
  <sheetViews>
    <sheetView showGridLines="0" showRowColHeaders="0" topLeftCell="A3" zoomScale="80" zoomScaleNormal="80" workbookViewId="0">
      <pane xSplit="1" ySplit="9" topLeftCell="B12" activePane="bottomRight" state="frozen"/>
      <selection activeCell="A3" sqref="A3"/>
      <selection pane="topRight" activeCell="B3" sqref="B3"/>
      <selection pane="bottomLeft" activeCell="A12" sqref="A12"/>
      <selection pane="bottomRight" activeCell="E10" sqref="E10:H10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183" t="s">
        <v>229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0"/>
      <c r="N8" s="10"/>
      <c r="O8" s="10"/>
      <c r="P8" s="10"/>
      <c r="Q8" s="10"/>
      <c r="R8" s="10"/>
      <c r="S8" s="10"/>
    </row>
    <row r="9" spans="1:19" ht="15.75" x14ac:dyDescent="0.25">
      <c r="A9" s="29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10"/>
      <c r="N9" s="10"/>
      <c r="O9" s="10"/>
      <c r="P9" s="10"/>
      <c r="Q9" s="10"/>
      <c r="R9" s="10"/>
      <c r="S9" s="10"/>
    </row>
    <row r="10" spans="1:19" x14ac:dyDescent="0.25">
      <c r="A10" s="29"/>
      <c r="B10" s="56"/>
      <c r="C10" s="56"/>
      <c r="D10" s="56"/>
      <c r="E10" s="208" t="s">
        <v>209</v>
      </c>
      <c r="F10" s="209"/>
      <c r="G10" s="209"/>
      <c r="H10" s="210"/>
      <c r="I10" s="197" t="s">
        <v>208</v>
      </c>
      <c r="J10" s="198"/>
      <c r="K10" s="198"/>
      <c r="L10" s="199"/>
      <c r="M10" s="10"/>
      <c r="N10" s="10"/>
      <c r="O10" s="10"/>
      <c r="P10" s="10"/>
      <c r="Q10" s="10"/>
      <c r="R10" s="10"/>
      <c r="S10" s="10"/>
    </row>
    <row r="11" spans="1:19" ht="25.5" x14ac:dyDescent="0.25">
      <c r="A11" s="29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0" t="s">
        <v>38</v>
      </c>
      <c r="J11" s="90" t="s">
        <v>214</v>
      </c>
      <c r="K11" s="90" t="s">
        <v>215</v>
      </c>
      <c r="L11" s="90" t="s">
        <v>13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43501</v>
      </c>
      <c r="C12" s="40" t="s">
        <v>225</v>
      </c>
      <c r="D12" s="46">
        <v>50000000000</v>
      </c>
      <c r="E12" s="46">
        <v>50000000000</v>
      </c>
      <c r="F12" s="52">
        <v>1.0250570000000001</v>
      </c>
      <c r="G12" s="42">
        <v>6.7068877579419928E-2</v>
      </c>
      <c r="H12" s="51">
        <v>1</v>
      </c>
      <c r="I12" s="46">
        <v>53000000000</v>
      </c>
      <c r="J12" s="52">
        <v>1.0172099999999999</v>
      </c>
      <c r="K12" s="52">
        <v>1.0250570000000001</v>
      </c>
      <c r="L12" s="51">
        <v>4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43501</v>
      </c>
      <c r="C13" s="40" t="s">
        <v>230</v>
      </c>
      <c r="D13" s="46">
        <v>50000000000</v>
      </c>
      <c r="E13" s="46">
        <v>50000000000</v>
      </c>
      <c r="F13" s="52">
        <v>1.0243660000000001</v>
      </c>
      <c r="G13" s="42">
        <v>7.0395741878549606E-2</v>
      </c>
      <c r="H13" s="51">
        <v>2</v>
      </c>
      <c r="I13" s="46">
        <v>51800000000</v>
      </c>
      <c r="J13" s="52">
        <v>1.0177020000000001</v>
      </c>
      <c r="K13" s="52">
        <v>1.0244</v>
      </c>
      <c r="L13" s="51">
        <v>3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43501</v>
      </c>
      <c r="C14" s="40" t="s">
        <v>226</v>
      </c>
      <c r="D14" s="46">
        <v>50000000000</v>
      </c>
      <c r="E14" s="46">
        <v>50000000000</v>
      </c>
      <c r="F14" s="52">
        <v>1.02</v>
      </c>
      <c r="G14" s="42">
        <v>7.5567984706079144E-2</v>
      </c>
      <c r="H14" s="51">
        <v>3</v>
      </c>
      <c r="I14" s="46">
        <v>72600000000</v>
      </c>
      <c r="J14" s="52">
        <v>1.02</v>
      </c>
      <c r="K14" s="52">
        <v>1.04</v>
      </c>
      <c r="L14" s="51">
        <v>3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39">
        <v>43501</v>
      </c>
      <c r="C15" s="40" t="s">
        <v>228</v>
      </c>
      <c r="D15" s="46">
        <v>50000000000</v>
      </c>
      <c r="E15" s="46">
        <v>50000000000</v>
      </c>
      <c r="F15" s="52">
        <v>1.0228999999999999</v>
      </c>
      <c r="G15" s="42">
        <v>7.8983659386194241E-2</v>
      </c>
      <c r="H15" s="51">
        <v>1</v>
      </c>
      <c r="I15" s="46">
        <v>65009000000</v>
      </c>
      <c r="J15" s="52">
        <v>1.0227889999999999</v>
      </c>
      <c r="K15" s="52">
        <v>1.0228999999999999</v>
      </c>
      <c r="L15" s="51">
        <v>3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39">
        <v>43529</v>
      </c>
      <c r="C16" s="40" t="str">
        <f>C12</f>
        <v>PYTNA01F8236</v>
      </c>
      <c r="D16" s="46">
        <v>50000000000</v>
      </c>
      <c r="E16" s="45">
        <v>2250000000</v>
      </c>
      <c r="F16" s="66">
        <v>1.0231239999999999</v>
      </c>
      <c r="G16" s="74">
        <v>6.981250566784955E-2</v>
      </c>
      <c r="H16" s="51">
        <v>2</v>
      </c>
      <c r="I16" s="45">
        <v>2250000000</v>
      </c>
      <c r="J16" s="66">
        <v>1.0231239999999999</v>
      </c>
      <c r="K16" s="66">
        <v>1.0251239999999999</v>
      </c>
      <c r="L16" s="51">
        <v>2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39">
        <v>43529</v>
      </c>
      <c r="C17" s="40" t="str">
        <f t="shared" ref="C17:C19" si="0">C13</f>
        <v>PYTNA02F9159</v>
      </c>
      <c r="D17" s="46">
        <v>50000000000</v>
      </c>
      <c r="E17" s="77">
        <v>1250000000</v>
      </c>
      <c r="F17" s="78">
        <v>1.0242709999999999</v>
      </c>
      <c r="G17" s="79">
        <v>7.1758382326390119E-2</v>
      </c>
      <c r="H17" s="80">
        <v>2</v>
      </c>
      <c r="I17" s="77">
        <v>1250000000</v>
      </c>
      <c r="J17" s="78">
        <v>1.0242709999999999</v>
      </c>
      <c r="K17" s="78">
        <v>1.0251239999999999</v>
      </c>
      <c r="L17" s="80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39">
        <v>43529</v>
      </c>
      <c r="C18" s="40" t="str">
        <f t="shared" si="0"/>
        <v>PYTNA01F8541</v>
      </c>
      <c r="D18" s="46">
        <v>50000000000</v>
      </c>
      <c r="E18" s="45">
        <v>30070000000</v>
      </c>
      <c r="F18" s="66">
        <v>1.017198</v>
      </c>
      <c r="G18" s="74">
        <v>7.7298074793952704E-2</v>
      </c>
      <c r="H18" s="51">
        <v>3</v>
      </c>
      <c r="I18" s="45">
        <v>30070000000</v>
      </c>
      <c r="J18" s="66">
        <v>1.017198</v>
      </c>
      <c r="K18" s="66">
        <v>1.036181</v>
      </c>
      <c r="L18" s="51">
        <v>3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39">
        <v>43529</v>
      </c>
      <c r="C19" s="40" t="str">
        <f t="shared" si="0"/>
        <v>PYTNA01F8731</v>
      </c>
      <c r="D19" s="46">
        <v>50000000000</v>
      </c>
      <c r="E19" s="45">
        <v>50000000</v>
      </c>
      <c r="F19" s="66">
        <v>1.0388649999999999</v>
      </c>
      <c r="G19" s="74">
        <v>7.7544376330794473E-2</v>
      </c>
      <c r="H19" s="51">
        <v>1</v>
      </c>
      <c r="I19" s="45">
        <v>50000000</v>
      </c>
      <c r="J19" s="66">
        <v>1.0388649999999999</v>
      </c>
      <c r="K19" s="66">
        <v>1.0388649999999999</v>
      </c>
      <c r="L19" s="51">
        <v>1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 t="s">
        <v>231</v>
      </c>
      <c r="C20" s="40" t="s">
        <v>225</v>
      </c>
      <c r="D20" s="45">
        <v>20000000000</v>
      </c>
      <c r="E20" s="45">
        <v>20000000000</v>
      </c>
      <c r="F20" s="66">
        <v>1.0331459999999999</v>
      </c>
      <c r="G20" s="74">
        <v>6.9100469146527552E-2</v>
      </c>
      <c r="H20" s="51">
        <v>2</v>
      </c>
      <c r="I20" s="45">
        <v>28100000000</v>
      </c>
      <c r="J20" s="66">
        <v>1.0307459999999999</v>
      </c>
      <c r="K20" s="66">
        <v>1.0349269999999999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231</v>
      </c>
      <c r="C21" s="40" t="s">
        <v>230</v>
      </c>
      <c r="D21" s="45">
        <v>20000000000</v>
      </c>
      <c r="E21" s="45">
        <v>20000000000</v>
      </c>
      <c r="F21" s="66">
        <v>1.0326250000000001</v>
      </c>
      <c r="G21" s="74">
        <v>7.1758283631290734E-2</v>
      </c>
      <c r="H21" s="51">
        <v>2</v>
      </c>
      <c r="I21" s="45">
        <v>25700000000</v>
      </c>
      <c r="J21" s="66">
        <v>1.031625</v>
      </c>
      <c r="K21" s="66">
        <v>1.0347979999999999</v>
      </c>
      <c r="L21" s="51">
        <v>3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 t="s">
        <v>231</v>
      </c>
      <c r="C22" s="40" t="s">
        <v>226</v>
      </c>
      <c r="D22" s="45">
        <v>20000000000</v>
      </c>
      <c r="E22" s="45">
        <v>20000000000</v>
      </c>
      <c r="F22" s="66">
        <v>1.0371239999999999</v>
      </c>
      <c r="G22" s="74">
        <v>7.5132630889755664E-2</v>
      </c>
      <c r="H22" s="51">
        <v>1</v>
      </c>
      <c r="I22" s="45">
        <v>22000000000</v>
      </c>
      <c r="J22" s="66">
        <v>1.036124</v>
      </c>
      <c r="K22" s="66">
        <v>1.0371239999999999</v>
      </c>
      <c r="L22" s="51">
        <v>2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81" t="s">
        <v>231</v>
      </c>
      <c r="C23" s="40" t="s">
        <v>228</v>
      </c>
      <c r="D23" s="45">
        <v>20000000000</v>
      </c>
      <c r="E23" s="45">
        <v>20000000000</v>
      </c>
      <c r="F23" s="66">
        <v>1.037981</v>
      </c>
      <c r="G23" s="74">
        <v>7.8999966189387455E-2</v>
      </c>
      <c r="H23" s="51">
        <v>2</v>
      </c>
      <c r="I23" s="45">
        <v>20010000000</v>
      </c>
      <c r="J23" s="66">
        <v>1.037981</v>
      </c>
      <c r="K23" s="66">
        <v>1.037981</v>
      </c>
      <c r="L23" s="51">
        <v>2</v>
      </c>
      <c r="M23" s="10"/>
      <c r="N23" s="10"/>
      <c r="O23" s="10"/>
      <c r="P23" s="10"/>
      <c r="Q23" s="10"/>
      <c r="R23" s="10"/>
      <c r="S23" s="10"/>
    </row>
    <row r="24" spans="1:19" x14ac:dyDescent="0.25">
      <c r="A24" s="29"/>
      <c r="B24" s="81">
        <v>43606</v>
      </c>
      <c r="C24" s="40" t="s">
        <v>225</v>
      </c>
      <c r="D24" s="45">
        <v>7750000000</v>
      </c>
      <c r="E24" s="45">
        <v>7750000000</v>
      </c>
      <c r="F24" s="66">
        <v>1.0034730000000001</v>
      </c>
      <c r="G24" s="74">
        <v>6.9557237954459006E-2</v>
      </c>
      <c r="H24" s="51">
        <v>3</v>
      </c>
      <c r="I24" s="45">
        <v>12950000000</v>
      </c>
      <c r="J24" s="66">
        <v>1.0034730000000001</v>
      </c>
      <c r="K24" s="66">
        <v>1.012473</v>
      </c>
      <c r="L24" s="51">
        <v>3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81">
        <v>43606</v>
      </c>
      <c r="C25" s="40" t="s">
        <v>226</v>
      </c>
      <c r="D25" s="45">
        <v>19930000000</v>
      </c>
      <c r="E25" s="45">
        <v>19930000000</v>
      </c>
      <c r="F25" s="66">
        <v>1.0335760000000001</v>
      </c>
      <c r="G25" s="74">
        <v>7.730129642682472E-2</v>
      </c>
      <c r="H25" s="51">
        <v>2</v>
      </c>
      <c r="I25" s="45">
        <v>20030000000</v>
      </c>
      <c r="J25" s="66">
        <v>1.0335760000000001</v>
      </c>
      <c r="K25" s="66">
        <v>1.05</v>
      </c>
      <c r="L25" s="51">
        <v>2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81">
        <v>43606</v>
      </c>
      <c r="C26" s="40" t="s">
        <v>228</v>
      </c>
      <c r="D26" s="45">
        <v>9950000000</v>
      </c>
      <c r="E26" s="45">
        <v>9950000000</v>
      </c>
      <c r="F26" s="66">
        <v>1.0060439999999999</v>
      </c>
      <c r="G26" s="74">
        <v>7.8999956913549385E-2</v>
      </c>
      <c r="H26" s="51">
        <v>2</v>
      </c>
      <c r="I26" s="45">
        <v>9975000000</v>
      </c>
      <c r="J26" s="66">
        <v>1.0060439999999999</v>
      </c>
      <c r="K26" s="66">
        <v>1.0060439999999999</v>
      </c>
      <c r="L26" s="51">
        <v>2</v>
      </c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68">
        <v>43634</v>
      </c>
      <c r="C27" s="40" t="s">
        <v>225</v>
      </c>
      <c r="D27" s="46">
        <v>10000000000</v>
      </c>
      <c r="E27" s="46">
        <v>10000000000</v>
      </c>
      <c r="F27" s="52">
        <v>1.0099989999999999</v>
      </c>
      <c r="G27" s="42">
        <v>6.9026786104374696E-2</v>
      </c>
      <c r="H27" s="51">
        <v>2</v>
      </c>
      <c r="I27" s="46">
        <v>11500000000</v>
      </c>
      <c r="J27" s="52">
        <v>1.0077989999999999</v>
      </c>
      <c r="K27" s="52">
        <v>1.0099989999999999</v>
      </c>
      <c r="L27" s="51">
        <v>3</v>
      </c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68">
        <v>43634</v>
      </c>
      <c r="C28" s="40" t="s">
        <v>230</v>
      </c>
      <c r="D28" s="46">
        <v>18750000000</v>
      </c>
      <c r="E28" s="46">
        <v>3000000000</v>
      </c>
      <c r="F28" s="52">
        <v>1.008022</v>
      </c>
      <c r="G28" s="42">
        <v>7.1999931102988399E-2</v>
      </c>
      <c r="H28" s="51">
        <v>1</v>
      </c>
      <c r="I28" s="46">
        <v>3000000000</v>
      </c>
      <c r="J28" s="52">
        <v>1.008022</v>
      </c>
      <c r="K28" s="52">
        <v>1.008022</v>
      </c>
      <c r="L28" s="51">
        <v>1</v>
      </c>
      <c r="M28" s="10"/>
      <c r="N28" s="10"/>
      <c r="O28" s="10"/>
      <c r="P28" s="10"/>
      <c r="Q28" s="10"/>
      <c r="R28" s="10"/>
      <c r="S28" s="10"/>
    </row>
    <row r="29" spans="1:19" x14ac:dyDescent="0.25">
      <c r="A29" s="29"/>
      <c r="B29" s="68">
        <v>43634</v>
      </c>
      <c r="C29" s="40" t="s">
        <v>228</v>
      </c>
      <c r="D29" s="46">
        <v>10000000000</v>
      </c>
      <c r="E29" s="46">
        <v>3019000000</v>
      </c>
      <c r="F29" s="52">
        <v>1.0120879999999999</v>
      </c>
      <c r="G29" s="42">
        <v>7.8999913827114396E-2</v>
      </c>
      <c r="H29" s="51">
        <v>2</v>
      </c>
      <c r="I29" s="46">
        <v>3019000000</v>
      </c>
      <c r="J29" s="52">
        <v>1.0120879999999999</v>
      </c>
      <c r="K29" s="52">
        <v>1.0228870000000001</v>
      </c>
      <c r="L29" s="51">
        <v>2</v>
      </c>
      <c r="M29" s="10"/>
      <c r="N29" s="10"/>
      <c r="O29" s="10"/>
      <c r="P29" s="10"/>
      <c r="Q29" s="10"/>
      <c r="R29" s="10"/>
      <c r="S29" s="10"/>
    </row>
    <row r="30" spans="1:19" x14ac:dyDescent="0.25">
      <c r="A30" s="29"/>
      <c r="B30" s="39">
        <v>43662</v>
      </c>
      <c r="C30" s="40" t="s">
        <v>225</v>
      </c>
      <c r="D30" s="46">
        <v>40000000000</v>
      </c>
      <c r="E30" s="46">
        <v>40000000000</v>
      </c>
      <c r="F30" s="52">
        <v>1.0141249999999999</v>
      </c>
      <c r="G30" s="42">
        <v>6.9557314894915706E-2</v>
      </c>
      <c r="H30" s="51">
        <v>2</v>
      </c>
      <c r="I30" s="46">
        <v>82600000000</v>
      </c>
      <c r="J30" s="52">
        <v>1.0131250000000001</v>
      </c>
      <c r="K30" s="52">
        <v>1.0145</v>
      </c>
      <c r="L30" s="51">
        <v>5</v>
      </c>
      <c r="M30" s="10"/>
      <c r="N30" s="10"/>
      <c r="O30" s="10"/>
      <c r="P30" s="10"/>
      <c r="Q30" s="10"/>
      <c r="R30" s="10"/>
      <c r="S30" s="10"/>
    </row>
    <row r="31" spans="1:19" x14ac:dyDescent="0.25">
      <c r="A31" s="29"/>
      <c r="B31" s="39">
        <v>43662</v>
      </c>
      <c r="C31" s="40" t="s">
        <v>230</v>
      </c>
      <c r="D31" s="46">
        <v>3000000000</v>
      </c>
      <c r="E31" s="46">
        <v>3000000000</v>
      </c>
      <c r="F31" s="52">
        <v>1.0145</v>
      </c>
      <c r="G31" s="42">
        <v>7.1736055020967401E-2</v>
      </c>
      <c r="H31" s="51">
        <v>2</v>
      </c>
      <c r="I31" s="46">
        <v>6075000000</v>
      </c>
      <c r="J31" s="52">
        <v>1.0135000000000001</v>
      </c>
      <c r="K31" s="52">
        <v>1.0202</v>
      </c>
      <c r="L31" s="51">
        <v>3</v>
      </c>
      <c r="M31" s="10"/>
      <c r="N31" s="10"/>
      <c r="O31" s="10"/>
      <c r="P31" s="10"/>
      <c r="Q31" s="10"/>
      <c r="R31" s="10"/>
      <c r="S31" s="10"/>
    </row>
    <row r="32" spans="1:19" x14ac:dyDescent="0.25">
      <c r="A32" s="29"/>
      <c r="B32" s="39">
        <v>43662</v>
      </c>
      <c r="C32" s="40" t="s">
        <v>226</v>
      </c>
      <c r="D32" s="46">
        <v>3000000000</v>
      </c>
      <c r="E32" s="46">
        <v>3000000000</v>
      </c>
      <c r="F32" s="52">
        <v>1.0057179999999999</v>
      </c>
      <c r="G32" s="42">
        <v>7.7499833525376968E-2</v>
      </c>
      <c r="H32" s="51">
        <v>1</v>
      </c>
      <c r="I32" s="46">
        <v>3000000000</v>
      </c>
      <c r="J32" s="52">
        <v>1.0057179999999999</v>
      </c>
      <c r="K32" s="52">
        <v>1.0057179999999999</v>
      </c>
      <c r="L32" s="51">
        <v>1</v>
      </c>
      <c r="M32" s="10"/>
      <c r="N32" s="10"/>
      <c r="O32" s="10"/>
      <c r="P32" s="10"/>
      <c r="Q32" s="10"/>
      <c r="R32" s="10"/>
      <c r="S32" s="10"/>
    </row>
    <row r="33" spans="1:19" x14ac:dyDescent="0.25">
      <c r="A33" s="29"/>
      <c r="B33" s="39">
        <v>43662</v>
      </c>
      <c r="C33" s="40" t="s">
        <v>228</v>
      </c>
      <c r="D33" s="46">
        <v>3000000000</v>
      </c>
      <c r="E33" s="46">
        <v>3000000000</v>
      </c>
      <c r="F33" s="52">
        <v>1.018132</v>
      </c>
      <c r="G33" s="42">
        <v>7.8999870740695075E-2</v>
      </c>
      <c r="H33" s="51">
        <v>2</v>
      </c>
      <c r="I33" s="46">
        <v>4000000000</v>
      </c>
      <c r="J33" s="52">
        <v>1.0201309999999999</v>
      </c>
      <c r="K33" s="52">
        <v>1.018132</v>
      </c>
      <c r="L33" s="51">
        <v>2</v>
      </c>
      <c r="M33" s="10"/>
      <c r="N33" s="10"/>
      <c r="O33" s="10"/>
      <c r="P33" s="10"/>
      <c r="Q33" s="10"/>
      <c r="R33" s="10"/>
      <c r="S33" s="10"/>
    </row>
    <row r="34" spans="1:19" x14ac:dyDescent="0.25">
      <c r="A34" s="29"/>
      <c r="B34" s="39">
        <v>43690</v>
      </c>
      <c r="C34" s="40" t="s">
        <v>225</v>
      </c>
      <c r="D34" s="46">
        <v>40000000000</v>
      </c>
      <c r="E34" s="46">
        <v>40000000000</v>
      </c>
      <c r="F34" s="52">
        <v>1.024351</v>
      </c>
      <c r="G34" s="42">
        <v>6.7396186861856097E-2</v>
      </c>
      <c r="H34" s="51">
        <v>3</v>
      </c>
      <c r="I34" s="46">
        <v>109030000000</v>
      </c>
      <c r="J34" s="52">
        <v>1.0184519999999999</v>
      </c>
      <c r="K34" s="52">
        <v>1.0501510000000001</v>
      </c>
      <c r="L34" s="51">
        <v>7</v>
      </c>
      <c r="M34" s="10"/>
      <c r="N34" s="10"/>
      <c r="O34" s="10"/>
      <c r="P34" s="10"/>
      <c r="Q34" s="10"/>
      <c r="R34" s="10"/>
      <c r="S34" s="10"/>
    </row>
    <row r="35" spans="1:19" x14ac:dyDescent="0.25">
      <c r="A35" s="29"/>
      <c r="B35" s="39">
        <v>43690</v>
      </c>
      <c r="C35" s="40" t="s">
        <v>230</v>
      </c>
      <c r="D35" s="46">
        <v>3000000000</v>
      </c>
      <c r="E35" s="46">
        <v>3000000000</v>
      </c>
      <c r="F35" s="52">
        <v>1.022478</v>
      </c>
      <c r="G35" s="42">
        <v>7.1077659865253204E-2</v>
      </c>
      <c r="H35" s="51">
        <v>1</v>
      </c>
      <c r="I35" s="46">
        <v>6000000000</v>
      </c>
      <c r="J35" s="52">
        <v>1.021018</v>
      </c>
      <c r="K35" s="52">
        <v>1.022478</v>
      </c>
      <c r="L35" s="51">
        <v>2</v>
      </c>
      <c r="M35" s="10"/>
      <c r="N35" s="10"/>
      <c r="O35" s="10"/>
      <c r="P35" s="10"/>
      <c r="Q35" s="10"/>
      <c r="R35" s="10"/>
      <c r="S35" s="10"/>
    </row>
    <row r="36" spans="1:19" x14ac:dyDescent="0.25">
      <c r="A36" s="29"/>
      <c r="B36" s="39">
        <v>43690</v>
      </c>
      <c r="C36" s="40" t="s">
        <v>226</v>
      </c>
      <c r="D36" s="46">
        <v>3000000000</v>
      </c>
      <c r="E36" s="46">
        <v>3000000000</v>
      </c>
      <c r="F36" s="52">
        <v>1.011647</v>
      </c>
      <c r="G36" s="42">
        <v>7.7499825432864794E-2</v>
      </c>
      <c r="H36" s="51">
        <v>2</v>
      </c>
      <c r="I36" s="46">
        <v>3300000000</v>
      </c>
      <c r="J36" s="52">
        <v>1.011647</v>
      </c>
      <c r="K36" s="52">
        <v>1.03</v>
      </c>
      <c r="L36" s="51">
        <v>2</v>
      </c>
      <c r="M36" s="10"/>
      <c r="N36" s="10"/>
      <c r="O36" s="10"/>
      <c r="P36" s="10"/>
      <c r="Q36" s="10"/>
      <c r="R36" s="10"/>
      <c r="S36" s="10"/>
    </row>
    <row r="37" spans="1:19" x14ac:dyDescent="0.25">
      <c r="A37" s="29"/>
      <c r="B37" s="39">
        <v>43690</v>
      </c>
      <c r="C37" s="40" t="s">
        <v>228</v>
      </c>
      <c r="D37" s="46">
        <v>3000000000</v>
      </c>
      <c r="E37" s="46">
        <v>3000000000</v>
      </c>
      <c r="F37" s="52">
        <v>1.0241750000000001</v>
      </c>
      <c r="G37" s="42">
        <v>7.8999979285358415E-2</v>
      </c>
      <c r="H37" s="51">
        <v>3</v>
      </c>
      <c r="I37" s="46">
        <v>3135000000</v>
      </c>
      <c r="J37" s="52">
        <v>1.0241750000000001</v>
      </c>
      <c r="K37" s="52">
        <v>1.0241750000000001</v>
      </c>
      <c r="L37" s="51">
        <v>3</v>
      </c>
      <c r="M37" s="10"/>
      <c r="N37" s="10"/>
      <c r="O37" s="10"/>
      <c r="P37" s="10"/>
      <c r="Q37" s="10"/>
      <c r="R37" s="10"/>
      <c r="S37" s="10"/>
    </row>
    <row r="38" spans="1:19" x14ac:dyDescent="0.25">
      <c r="A38" s="29"/>
      <c r="B38" s="39" t="s">
        <v>232</v>
      </c>
      <c r="C38" s="40" t="s">
        <v>225</v>
      </c>
      <c r="D38" s="46">
        <v>40000000000</v>
      </c>
      <c r="E38" s="46">
        <v>40000000000</v>
      </c>
      <c r="F38" s="52">
        <v>1.040535</v>
      </c>
      <c r="G38" s="42">
        <v>6.3232076210166202E-2</v>
      </c>
      <c r="H38" s="51">
        <v>4</v>
      </c>
      <c r="I38" s="46">
        <v>187470000000</v>
      </c>
      <c r="J38" s="52">
        <v>1.0251159999999999</v>
      </c>
      <c r="K38" s="52">
        <v>1.0427999999999999</v>
      </c>
      <c r="L38" s="51">
        <v>13</v>
      </c>
      <c r="M38" s="10"/>
      <c r="N38" s="10"/>
      <c r="O38" s="10"/>
      <c r="P38" s="10"/>
      <c r="Q38" s="10"/>
      <c r="R38" s="10"/>
      <c r="S38" s="10"/>
    </row>
    <row r="39" spans="1:19" x14ac:dyDescent="0.25">
      <c r="A39" s="29"/>
      <c r="B39" s="39" t="s">
        <v>232</v>
      </c>
      <c r="C39" s="40" t="s">
        <v>230</v>
      </c>
      <c r="D39" s="46">
        <v>3000000000</v>
      </c>
      <c r="E39" s="46">
        <v>3000000000</v>
      </c>
      <c r="F39" s="52">
        <v>1.0331269999999999</v>
      </c>
      <c r="G39" s="42">
        <v>7.0080293075599445E-2</v>
      </c>
      <c r="H39" s="51">
        <v>1</v>
      </c>
      <c r="I39" s="46">
        <v>8800000000</v>
      </c>
      <c r="J39" s="52">
        <v>1.02583</v>
      </c>
      <c r="K39" s="52">
        <v>1.0329790000000001</v>
      </c>
      <c r="L39" s="51">
        <v>5</v>
      </c>
      <c r="M39" s="10"/>
      <c r="N39" s="10"/>
      <c r="O39" s="10"/>
      <c r="P39" s="10"/>
      <c r="Q39" s="10"/>
      <c r="R39" s="10"/>
      <c r="S39" s="10"/>
    </row>
    <row r="40" spans="1:19" x14ac:dyDescent="0.25">
      <c r="A40" s="29"/>
      <c r="B40" s="39" t="s">
        <v>232</v>
      </c>
      <c r="C40" s="40" t="s">
        <v>226</v>
      </c>
      <c r="D40" s="46">
        <v>3000000000</v>
      </c>
      <c r="E40" s="46">
        <v>3000000000</v>
      </c>
      <c r="F40" s="52">
        <v>1.019058</v>
      </c>
      <c r="G40" s="42">
        <v>7.7499868207576886E-2</v>
      </c>
      <c r="H40" s="51">
        <v>1</v>
      </c>
      <c r="I40" s="46">
        <v>3000000000</v>
      </c>
      <c r="J40" s="52">
        <v>1.019058</v>
      </c>
      <c r="K40" s="52">
        <v>1.019058</v>
      </c>
      <c r="L40" s="51">
        <v>1</v>
      </c>
      <c r="M40" s="10"/>
      <c r="N40" s="10"/>
      <c r="O40" s="10"/>
      <c r="P40" s="10"/>
      <c r="Q40" s="10"/>
      <c r="R40" s="10"/>
      <c r="S40" s="10"/>
    </row>
    <row r="41" spans="1:19" x14ac:dyDescent="0.25">
      <c r="A41" s="29"/>
      <c r="B41" s="39" t="s">
        <v>232</v>
      </c>
      <c r="C41" s="40" t="s">
        <v>228</v>
      </c>
      <c r="D41" s="46">
        <v>3000000000</v>
      </c>
      <c r="E41" s="46">
        <v>3000000000</v>
      </c>
      <c r="F41" s="52">
        <v>1.03183</v>
      </c>
      <c r="G41" s="42">
        <v>7.8984763296263472E-2</v>
      </c>
      <c r="H41" s="51">
        <v>4</v>
      </c>
      <c r="I41" s="46">
        <v>3360000000</v>
      </c>
      <c r="J41" s="52">
        <v>1.03183</v>
      </c>
      <c r="K41" s="52">
        <v>1.063714</v>
      </c>
      <c r="L41" s="51">
        <v>4</v>
      </c>
      <c r="M41" s="10"/>
      <c r="N41" s="10"/>
      <c r="O41" s="10"/>
      <c r="P41" s="10"/>
      <c r="Q41" s="10"/>
      <c r="R41" s="10"/>
      <c r="S41" s="10"/>
    </row>
    <row r="42" spans="1:19" x14ac:dyDescent="0.25">
      <c r="A42" s="29"/>
      <c r="B42" s="39">
        <v>43753</v>
      </c>
      <c r="C42" s="40" t="s">
        <v>225</v>
      </c>
      <c r="D42" s="46">
        <v>30226000000</v>
      </c>
      <c r="E42" s="46">
        <v>30226000000</v>
      </c>
      <c r="F42" s="52">
        <v>1.04742</v>
      </c>
      <c r="G42" s="42">
        <v>6.2555319453429556E-2</v>
      </c>
      <c r="H42" s="51">
        <v>3</v>
      </c>
      <c r="I42" s="46">
        <v>68587000000</v>
      </c>
      <c r="J42" s="52">
        <v>1.0396349999999999</v>
      </c>
      <c r="K42" s="52">
        <v>1.0554349999999999</v>
      </c>
      <c r="L42" s="51">
        <v>7</v>
      </c>
      <c r="M42" s="10"/>
      <c r="N42" s="10"/>
      <c r="O42" s="10"/>
      <c r="P42" s="10"/>
      <c r="Q42" s="10"/>
      <c r="R42" s="10"/>
      <c r="S42" s="10"/>
    </row>
    <row r="43" spans="1:19" x14ac:dyDescent="0.25">
      <c r="A43" s="29"/>
      <c r="B43" s="39">
        <v>43753</v>
      </c>
      <c r="C43" s="40" t="s">
        <v>230</v>
      </c>
      <c r="D43" s="46">
        <v>3000000000</v>
      </c>
      <c r="E43" s="46">
        <v>3000000000</v>
      </c>
      <c r="F43" s="52">
        <v>1.0426040000000001</v>
      </c>
      <c r="G43" s="42">
        <v>6.9036008268270721E-2</v>
      </c>
      <c r="H43" s="51">
        <v>4</v>
      </c>
      <c r="I43" s="46">
        <v>5155000000</v>
      </c>
      <c r="J43" s="52">
        <v>1.039804</v>
      </c>
      <c r="K43" s="52">
        <v>1.0583039999999999</v>
      </c>
      <c r="L43" s="51">
        <v>5</v>
      </c>
      <c r="M43" s="10"/>
      <c r="N43" s="10"/>
      <c r="O43" s="10"/>
      <c r="P43" s="10"/>
      <c r="Q43" s="10"/>
      <c r="R43" s="10"/>
      <c r="S43" s="10"/>
    </row>
    <row r="44" spans="1:19" x14ac:dyDescent="0.25">
      <c r="A44" s="29"/>
      <c r="B44" s="39">
        <v>43753</v>
      </c>
      <c r="C44" s="40" t="s">
        <v>226</v>
      </c>
      <c r="D44" s="46">
        <v>3000000000</v>
      </c>
      <c r="E44" s="46">
        <v>3000000000</v>
      </c>
      <c r="F44" s="52">
        <v>1.0250859999999999</v>
      </c>
      <c r="G44" s="42">
        <v>7.7478916810552065E-2</v>
      </c>
      <c r="H44" s="51">
        <v>4</v>
      </c>
      <c r="I44" s="46">
        <v>23294000000</v>
      </c>
      <c r="J44" s="52">
        <v>1.0249870000000001</v>
      </c>
      <c r="K44" s="52">
        <v>1.06</v>
      </c>
      <c r="L44" s="51">
        <v>6</v>
      </c>
      <c r="M44" s="10"/>
      <c r="N44" s="10"/>
      <c r="O44" s="10"/>
      <c r="P44" s="10"/>
      <c r="Q44" s="10"/>
      <c r="R44" s="10"/>
      <c r="S44" s="10"/>
    </row>
    <row r="45" spans="1:19" hidden="1" x14ac:dyDescent="0.25">
      <c r="A45" s="29"/>
      <c r="B45" s="39"/>
      <c r="C45" s="73"/>
      <c r="D45" s="46"/>
      <c r="E45" s="46"/>
      <c r="F45" s="52"/>
      <c r="G45" s="42"/>
      <c r="H45" s="51"/>
      <c r="I45" s="46"/>
      <c r="J45" s="52"/>
      <c r="K45" s="52"/>
      <c r="L45" s="51"/>
      <c r="M45" s="10"/>
      <c r="N45" s="10"/>
      <c r="O45" s="10"/>
      <c r="P45" s="10"/>
      <c r="Q45" s="10"/>
      <c r="R45" s="10"/>
      <c r="S45" s="10"/>
    </row>
    <row r="46" spans="1:19" x14ac:dyDescent="0.25">
      <c r="A46" s="29"/>
      <c r="B46" s="202" t="s">
        <v>210</v>
      </c>
      <c r="C46" s="203"/>
      <c r="D46" s="204"/>
      <c r="E46" s="62">
        <f>SUM(E12:E44)</f>
        <v>550495000000</v>
      </c>
      <c r="F46" s="205"/>
      <c r="G46" s="206"/>
      <c r="H46" s="63"/>
      <c r="I46" s="62">
        <f>SUM(I12:I44)</f>
        <v>949119000000</v>
      </c>
      <c r="J46" s="205"/>
      <c r="K46" s="206"/>
      <c r="L46" s="207"/>
      <c r="M46" s="10"/>
      <c r="N46" s="10"/>
      <c r="O46" s="10"/>
      <c r="P46" s="10"/>
      <c r="Q46" s="10"/>
      <c r="R46" s="10"/>
      <c r="S46" s="10"/>
    </row>
    <row r="47" spans="1:19" x14ac:dyDescent="0.25">
      <c r="A47" s="29"/>
      <c r="B47" s="31"/>
      <c r="C47" s="29"/>
      <c r="D47" s="82"/>
      <c r="E47" s="83"/>
      <c r="F47" s="84"/>
      <c r="G47" s="29"/>
      <c r="H47" s="83"/>
      <c r="I47" s="29"/>
      <c r="J47" s="29"/>
      <c r="K47" s="29"/>
      <c r="L47" s="29"/>
      <c r="M47" s="10"/>
      <c r="N47" s="10"/>
      <c r="O47" s="10"/>
      <c r="P47" s="10"/>
      <c r="Q47" s="10"/>
      <c r="R47" s="10"/>
      <c r="S47" s="10"/>
    </row>
    <row r="48" spans="1:19" x14ac:dyDescent="0.25">
      <c r="A48" s="29"/>
      <c r="B48" s="184" t="s">
        <v>223</v>
      </c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0"/>
      <c r="N48" s="10"/>
      <c r="O48" s="10"/>
      <c r="P48" s="10"/>
      <c r="Q48" s="10"/>
      <c r="R48" s="10"/>
      <c r="S48" s="10"/>
    </row>
    <row r="49" spans="1:19" x14ac:dyDescent="0.25">
      <c r="A49" s="29"/>
      <c r="B49" s="32" t="str">
        <f>+Subastas!B34</f>
        <v>Fuente: Dirección General de Política de Endeudamiento. VEP. MEF.</v>
      </c>
      <c r="C49" s="29"/>
      <c r="D49" s="29"/>
      <c r="E49" s="85"/>
      <c r="F49" s="29"/>
      <c r="G49" s="29"/>
      <c r="H49" s="83"/>
      <c r="I49" s="29"/>
      <c r="J49" s="29"/>
      <c r="K49" s="29"/>
      <c r="L49" s="29"/>
      <c r="M49" s="10"/>
      <c r="N49" s="10"/>
      <c r="O49" s="10"/>
      <c r="P49" s="10"/>
      <c r="Q49" s="10"/>
      <c r="R49" s="10"/>
      <c r="S49" s="10"/>
    </row>
    <row r="50" spans="1:19" s="10" customFormat="1" x14ac:dyDescent="0.25">
      <c r="B50" s="3"/>
      <c r="E50" s="20"/>
      <c r="G50" s="15"/>
    </row>
    <row r="51" spans="1:19" s="10" customFormat="1" x14ac:dyDescent="0.25">
      <c r="E51" s="16"/>
      <c r="F51" s="16"/>
    </row>
    <row r="52" spans="1:19" s="10" customFormat="1" x14ac:dyDescent="0.25">
      <c r="E52" s="17"/>
    </row>
    <row r="53" spans="1:19" s="10" customFormat="1" x14ac:dyDescent="0.25"/>
    <row r="54" spans="1:19" s="10" customFormat="1" x14ac:dyDescent="0.25"/>
    <row r="55" spans="1:19" s="10" customFormat="1" x14ac:dyDescent="0.25"/>
    <row r="56" spans="1:19" s="10" customFormat="1" x14ac:dyDescent="0.25"/>
    <row r="57" spans="1:19" s="10" customFormat="1" x14ac:dyDescent="0.25"/>
    <row r="58" spans="1:19" s="10" customFormat="1" x14ac:dyDescent="0.25"/>
    <row r="59" spans="1:19" s="10" customFormat="1" x14ac:dyDescent="0.25"/>
    <row r="60" spans="1:19" s="10" customFormat="1" x14ac:dyDescent="0.25"/>
    <row r="61" spans="1:19" s="10" customFormat="1" x14ac:dyDescent="0.25"/>
    <row r="62" spans="1:19" s="10" customFormat="1" x14ac:dyDescent="0.25"/>
    <row r="63" spans="1:19" s="10" customFormat="1" x14ac:dyDescent="0.25"/>
    <row r="64" spans="1:19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2" x14ac:dyDescent="0.25"/>
    <row r="354" spans="2:12" x14ac:dyDescent="0.25"/>
    <row r="355" spans="2:12" x14ac:dyDescent="0.25"/>
    <row r="356" spans="2:12" x14ac:dyDescent="0.25"/>
    <row r="357" spans="2:12" x14ac:dyDescent="0.25"/>
    <row r="358" spans="2:12" x14ac:dyDescent="0.25"/>
    <row r="359" spans="2:12" x14ac:dyDescent="0.25"/>
    <row r="360" spans="2:12" x14ac:dyDescent="0.25"/>
    <row r="361" spans="2:12" x14ac:dyDescent="0.25"/>
    <row r="362" spans="2:12" x14ac:dyDescent="0.25"/>
    <row r="363" spans="2:12" x14ac:dyDescent="0.25"/>
    <row r="364" spans="2:12" x14ac:dyDescent="0.25"/>
    <row r="365" spans="2:12" x14ac:dyDescent="0.25"/>
    <row r="366" spans="2:12" x14ac:dyDescent="0.25"/>
    <row r="367" spans="2:12" x14ac:dyDescent="0.25"/>
    <row r="368" spans="2:12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x14ac:dyDescent="0.25"/>
    <row r="370" x14ac:dyDescent="0.25"/>
    <row r="371" x14ac:dyDescent="0.25"/>
  </sheetData>
  <mergeCells count="7">
    <mergeCell ref="I10:L10"/>
    <mergeCell ref="E10:H10"/>
    <mergeCell ref="B8:L8"/>
    <mergeCell ref="B48:L48"/>
    <mergeCell ref="B46:D46"/>
    <mergeCell ref="F46:G46"/>
    <mergeCell ref="J46:L46"/>
  </mergeCells>
  <hyperlinks>
    <hyperlink ref="C12" location="C.F.!D183" display="PYTNA01F8236" xr:uid="{00000000-0004-0000-0D00-000000000000}"/>
    <hyperlink ref="C13" location="C.F.!D186" display="PYTNA02F9159" xr:uid="{00000000-0004-0000-0D00-000001000000}"/>
    <hyperlink ref="C14" location="C.F.!D184" display="PYTNA01F8541" xr:uid="{00000000-0004-0000-0D00-000002000000}"/>
    <hyperlink ref="C15" location="C.F.!D185" display="PYTNA01F8731" xr:uid="{00000000-0004-0000-0D00-000003000000}"/>
    <hyperlink ref="C16" location="C.F.!D183" display="C.F.!D183" xr:uid="{00000000-0004-0000-0D00-000004000000}"/>
    <hyperlink ref="C17" location="C.F.!D186" display="C.F.!D186" xr:uid="{00000000-0004-0000-0D00-000005000000}"/>
    <hyperlink ref="C18" location="C.F.!D184" display="C.F.!D184" xr:uid="{00000000-0004-0000-0D00-000006000000}"/>
    <hyperlink ref="C19" location="C.F.!D185" display="C.F.!D185" xr:uid="{00000000-0004-0000-0D00-000007000000}"/>
    <hyperlink ref="C20" location="C.F.!D183" display="PYTNA01F8236" xr:uid="{00000000-0004-0000-0D00-000008000000}"/>
    <hyperlink ref="C21" location="C.F.!D186" display="PYTNA02F9159" xr:uid="{00000000-0004-0000-0D00-000009000000}"/>
    <hyperlink ref="C22" location="C.F.!D184" display="PYTNA01F8541" xr:uid="{00000000-0004-0000-0D00-00000A000000}"/>
    <hyperlink ref="C23" location="C.F.!D185" display="PYTNA01F8731" xr:uid="{00000000-0004-0000-0D00-00000B000000}"/>
    <hyperlink ref="C24" location="C.F.!D183" display="PYTNA01F8236" xr:uid="{00000000-0004-0000-0D00-00000C000000}"/>
    <hyperlink ref="C25" location="C.F.!D184" display="PYTNA01F8541" xr:uid="{00000000-0004-0000-0D00-00000D000000}"/>
    <hyperlink ref="C26" location="C.F.!D185" display="PYTNA01F8731" xr:uid="{00000000-0004-0000-0D00-00000E000000}"/>
    <hyperlink ref="C27" location="C.F.!D187" display="PYTNA01F8236" xr:uid="{00000000-0004-0000-0D00-00000F000000}"/>
    <hyperlink ref="C28" location="C.F.!D190" display="PYTNA02F9159" xr:uid="{00000000-0004-0000-0D00-000010000000}"/>
    <hyperlink ref="C29" location="C.F.!D189" display="PYTNA01F8731" xr:uid="{00000000-0004-0000-0D00-000011000000}"/>
    <hyperlink ref="C30" location="C.F.!D187" display="PYTNA01F8236" xr:uid="{00000000-0004-0000-0D00-000012000000}"/>
    <hyperlink ref="C31" location="C.F.!D190" display="PYTNA02F9159" xr:uid="{00000000-0004-0000-0D00-000013000000}"/>
    <hyperlink ref="C32" location="C.F.!D188" display="PYTNA01F8541" xr:uid="{00000000-0004-0000-0D00-000014000000}"/>
    <hyperlink ref="C33" location="C.F.!D189" display="PYTNA01F8731" xr:uid="{00000000-0004-0000-0D00-000015000000}"/>
    <hyperlink ref="C34" location="C.F.!D187" display="PYTNA01F8236" xr:uid="{00000000-0004-0000-0D00-000016000000}"/>
    <hyperlink ref="C35" location="C.F.!D190" display="PYTNA02F9159" xr:uid="{00000000-0004-0000-0D00-000017000000}"/>
    <hyperlink ref="C36" location="C.F.!D188" display="PYTNA01F8541" xr:uid="{00000000-0004-0000-0D00-000018000000}"/>
    <hyperlink ref="C37" location="C.F.!D189" display="PYTNA01F8731" xr:uid="{00000000-0004-0000-0D00-000019000000}"/>
    <hyperlink ref="C38" location="C.F.!D187" display="PYTNA01F8236" xr:uid="{00000000-0004-0000-0D00-00001A000000}"/>
    <hyperlink ref="C39" location="C.F.!D190" display="PYTNA02F9159" xr:uid="{00000000-0004-0000-0D00-00001B000000}"/>
    <hyperlink ref="C40" location="C.F.!D188" display="PYTNA01F8541" xr:uid="{00000000-0004-0000-0D00-00001C000000}"/>
    <hyperlink ref="C41" location="C.F.!D189" display="PYTNA01F8731" xr:uid="{00000000-0004-0000-0D00-00001D000000}"/>
    <hyperlink ref="C42" location="C.F.!D187" display="PYTNA01F8236" xr:uid="{00000000-0004-0000-0D00-00001E000000}"/>
    <hyperlink ref="C43" location="C.F.!D190" display="PYTNA02F9159" xr:uid="{00000000-0004-0000-0D00-00001F000000}"/>
    <hyperlink ref="C44" location="C.F.!D188" display="PYTNA01F8541" xr:uid="{00000000-0004-0000-0D00-00002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AN378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15" customHeight="1" zeroHeight="1" x14ac:dyDescent="0.25"/>
  <cols>
    <col min="1" max="1" width="7.85546875" style="11" customWidth="1"/>
    <col min="2" max="2" width="12.42578125" style="11" customWidth="1"/>
    <col min="3" max="3" width="17.5703125" style="11" bestFit="1" customWidth="1"/>
    <col min="4" max="4" width="17.425781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233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43879</v>
      </c>
      <c r="C12" s="40" t="s">
        <v>230</v>
      </c>
      <c r="D12" s="46">
        <v>30000000000</v>
      </c>
      <c r="E12" s="46">
        <v>30000000000</v>
      </c>
      <c r="F12" s="92">
        <v>1.0395269999999999</v>
      </c>
      <c r="G12" s="42">
        <v>6.6411792884192272E-2</v>
      </c>
      <c r="H12" s="51">
        <v>2</v>
      </c>
      <c r="I12" s="74">
        <v>7.1999999999999995E-2</v>
      </c>
      <c r="J12" s="46">
        <v>92350000000</v>
      </c>
      <c r="K12" s="92">
        <v>1.0226759999999999</v>
      </c>
      <c r="L12" s="92">
        <v>1.0591759999999999</v>
      </c>
      <c r="M12" s="51">
        <v>6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43879</v>
      </c>
      <c r="C13" s="40" t="s">
        <v>226</v>
      </c>
      <c r="D13" s="46">
        <v>30000000000</v>
      </c>
      <c r="E13" s="46">
        <v>30000000000</v>
      </c>
      <c r="F13" s="92">
        <v>1.0449169999999999</v>
      </c>
      <c r="G13" s="42">
        <v>7.0382604207984978E-2</v>
      </c>
      <c r="H13" s="51">
        <v>3</v>
      </c>
      <c r="I13" s="74">
        <v>7.7499999999999999E-2</v>
      </c>
      <c r="J13" s="46">
        <v>154039000000</v>
      </c>
      <c r="K13" s="92">
        <v>1.015117</v>
      </c>
      <c r="L13" s="92">
        <v>1.0559000000000001</v>
      </c>
      <c r="M13" s="51">
        <v>13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43879</v>
      </c>
      <c r="C14" s="40" t="s">
        <v>228</v>
      </c>
      <c r="D14" s="46">
        <v>30000000000</v>
      </c>
      <c r="E14" s="46">
        <v>30000000000</v>
      </c>
      <c r="F14" s="92">
        <v>1.05</v>
      </c>
      <c r="G14" s="42">
        <v>7.5199799062561301E-2</v>
      </c>
      <c r="H14" s="51">
        <v>2</v>
      </c>
      <c r="I14" s="74">
        <v>7.9000000000000001E-2</v>
      </c>
      <c r="J14" s="46">
        <v>94100000000</v>
      </c>
      <c r="K14" s="92">
        <v>1.0255700000000001</v>
      </c>
      <c r="L14" s="92">
        <v>1.0834699999999999</v>
      </c>
      <c r="M14" s="51">
        <v>7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43907</v>
      </c>
      <c r="C15" s="40" t="s">
        <v>230</v>
      </c>
      <c r="D15" s="46">
        <v>20000000000</v>
      </c>
      <c r="E15" s="45">
        <v>19000000000</v>
      </c>
      <c r="F15" s="92">
        <v>1.0673139999999999</v>
      </c>
      <c r="G15" s="74">
        <v>6.0144107063546656E-2</v>
      </c>
      <c r="H15" s="51">
        <v>1</v>
      </c>
      <c r="I15" s="74">
        <v>7.1999999999999995E-2</v>
      </c>
      <c r="J15" s="45">
        <v>91100000000</v>
      </c>
      <c r="K15" s="92">
        <v>1.0257149999999999</v>
      </c>
      <c r="L15" s="92">
        <v>1.0673139999999999</v>
      </c>
      <c r="M15" s="51">
        <v>8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43907</v>
      </c>
      <c r="C16" s="40" t="s">
        <v>226</v>
      </c>
      <c r="D16" s="46">
        <v>20000000000</v>
      </c>
      <c r="E16" s="45">
        <v>19000000000</v>
      </c>
      <c r="F16" s="92">
        <v>1.0892459999999999</v>
      </c>
      <c r="G16" s="79">
        <v>6.219016990456628E-2</v>
      </c>
      <c r="H16" s="80">
        <v>1</v>
      </c>
      <c r="I16" s="74">
        <v>7.7499999999999999E-2</v>
      </c>
      <c r="J16" s="77">
        <v>102200000000</v>
      </c>
      <c r="K16" s="92">
        <v>1.0188460000000001</v>
      </c>
      <c r="L16" s="92">
        <v>1.0892459999999999</v>
      </c>
      <c r="M16" s="80">
        <v>10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43907</v>
      </c>
      <c r="C17" s="40" t="s">
        <v>228</v>
      </c>
      <c r="D17" s="46">
        <v>20000000000</v>
      </c>
      <c r="E17" s="45">
        <v>19000000000</v>
      </c>
      <c r="F17" s="92">
        <v>1.1150139999999999</v>
      </c>
      <c r="G17" s="74">
        <v>6.6520451557511601E-2</v>
      </c>
      <c r="H17" s="51">
        <v>1</v>
      </c>
      <c r="I17" s="74">
        <v>7.9000000000000001E-2</v>
      </c>
      <c r="J17" s="45">
        <v>21170000000</v>
      </c>
      <c r="K17" s="92">
        <v>1.0549999999999999</v>
      </c>
      <c r="L17" s="92">
        <v>1.1150139999999999</v>
      </c>
      <c r="M17" s="51">
        <v>7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43942</v>
      </c>
      <c r="C18" s="40" t="s">
        <v>230</v>
      </c>
      <c r="D18" s="46">
        <v>40000000000</v>
      </c>
      <c r="E18" s="46">
        <v>40000000000</v>
      </c>
      <c r="F18" s="66">
        <v>1.0447770000000001</v>
      </c>
      <c r="G18" s="74">
        <v>6.8479133585950286E-2</v>
      </c>
      <c r="H18" s="51">
        <v>4</v>
      </c>
      <c r="I18" s="74">
        <v>7.1999999999999995E-2</v>
      </c>
      <c r="J18" s="45">
        <v>83300000000</v>
      </c>
      <c r="K18" s="66">
        <v>1.041283</v>
      </c>
      <c r="L18" s="66">
        <v>1.0726370000000001</v>
      </c>
      <c r="M18" s="51">
        <v>5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43942</v>
      </c>
      <c r="C19" s="40" t="s">
        <v>226</v>
      </c>
      <c r="D19" s="46">
        <v>40000000000</v>
      </c>
      <c r="E19" s="46">
        <v>40000000000</v>
      </c>
      <c r="F19" s="66">
        <v>1.0469820000000001</v>
      </c>
      <c r="G19" s="74">
        <v>7.285914937267024E-2</v>
      </c>
      <c r="H19" s="51">
        <v>4</v>
      </c>
      <c r="I19" s="74">
        <v>7.7499999999999999E-2</v>
      </c>
      <c r="J19" s="45">
        <v>42150000000</v>
      </c>
      <c r="K19" s="66">
        <v>1.0328870000000001</v>
      </c>
      <c r="L19" s="66">
        <v>1.0910569999999999</v>
      </c>
      <c r="M19" s="51">
        <v>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81">
        <v>43963</v>
      </c>
      <c r="C20" s="40" t="s">
        <v>226</v>
      </c>
      <c r="D20" s="45">
        <v>21000000000</v>
      </c>
      <c r="E20" s="45">
        <v>21000000000</v>
      </c>
      <c r="F20" s="66">
        <v>1.0906709999999999</v>
      </c>
      <c r="G20" s="74">
        <v>6.4380016646293906E-2</v>
      </c>
      <c r="H20" s="51">
        <v>2</v>
      </c>
      <c r="I20" s="74">
        <v>7.7499999999999999E-2</v>
      </c>
      <c r="J20" s="45">
        <v>89200000000</v>
      </c>
      <c r="K20" s="66">
        <v>1.0307040000000001</v>
      </c>
      <c r="L20" s="66">
        <v>1.1134040000000001</v>
      </c>
      <c r="M20" s="51">
        <v>11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81">
        <v>43963</v>
      </c>
      <c r="C21" s="40" t="s">
        <v>228</v>
      </c>
      <c r="D21" s="45">
        <v>31000000000</v>
      </c>
      <c r="E21" s="45">
        <v>31000000000</v>
      </c>
      <c r="F21" s="66">
        <v>1.027773</v>
      </c>
      <c r="G21" s="74">
        <v>7.5180781523638676E-2</v>
      </c>
      <c r="H21" s="51">
        <v>9</v>
      </c>
      <c r="I21" s="74">
        <v>7.9000000000000001E-2</v>
      </c>
      <c r="J21" s="45">
        <v>69250000000</v>
      </c>
      <c r="K21" s="66">
        <v>1.0042</v>
      </c>
      <c r="L21" s="66">
        <v>1.1185</v>
      </c>
      <c r="M21" s="51">
        <v>13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81">
        <v>43991</v>
      </c>
      <c r="C22" s="40" t="s">
        <v>230</v>
      </c>
      <c r="D22" s="45">
        <v>30000000000</v>
      </c>
      <c r="E22" s="45">
        <v>30000000000</v>
      </c>
      <c r="F22" s="66">
        <v>1.0725</v>
      </c>
      <c r="G22" s="74">
        <v>5.1091901700143376E-2</v>
      </c>
      <c r="H22" s="51">
        <v>4</v>
      </c>
      <c r="I22" s="74">
        <v>7.1999999999999995E-2</v>
      </c>
      <c r="J22" s="45">
        <v>152130000000</v>
      </c>
      <c r="K22" s="66">
        <v>1.013261</v>
      </c>
      <c r="L22" s="66">
        <v>1.0907609999999999</v>
      </c>
      <c r="M22" s="51">
        <v>14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81">
        <v>43991</v>
      </c>
      <c r="C23" s="40" t="s">
        <v>228</v>
      </c>
      <c r="D23" s="45">
        <v>30000000000</v>
      </c>
      <c r="E23" s="45">
        <v>30000000000</v>
      </c>
      <c r="F23" s="66">
        <v>1.0801449999999999</v>
      </c>
      <c r="G23" s="79">
        <v>6.802031434257183E-2</v>
      </c>
      <c r="H23" s="51">
        <v>2</v>
      </c>
      <c r="I23" s="74">
        <v>7.9000000000000001E-2</v>
      </c>
      <c r="J23" s="45">
        <v>103500000000</v>
      </c>
      <c r="K23" s="66">
        <v>1.0149999999999999</v>
      </c>
      <c r="L23" s="66">
        <v>1.1125</v>
      </c>
      <c r="M23" s="51">
        <v>15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81">
        <v>44026</v>
      </c>
      <c r="C24" s="40" t="s">
        <v>230</v>
      </c>
      <c r="D24" s="45">
        <v>21000000000</v>
      </c>
      <c r="E24" s="45">
        <v>21000000000</v>
      </c>
      <c r="F24" s="66">
        <v>1.1200000000000001</v>
      </c>
      <c r="G24" s="93">
        <v>3.9029609665468402E-2</v>
      </c>
      <c r="H24" s="51">
        <v>1</v>
      </c>
      <c r="I24" s="74">
        <v>7.1999999999999995E-2</v>
      </c>
      <c r="J24" s="45">
        <v>177490000000</v>
      </c>
      <c r="K24" s="66">
        <v>1.015892</v>
      </c>
      <c r="L24" s="66">
        <v>1.1200000000000001</v>
      </c>
      <c r="M24" s="51">
        <v>18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81">
        <v>44026</v>
      </c>
      <c r="C25" s="40" t="s">
        <v>226</v>
      </c>
      <c r="D25" s="45">
        <v>20000000000</v>
      </c>
      <c r="E25" s="45">
        <v>20000000000</v>
      </c>
      <c r="F25" s="66">
        <v>1.115</v>
      </c>
      <c r="G25" s="93">
        <v>5.2282147059271554E-2</v>
      </c>
      <c r="H25" s="51">
        <v>1</v>
      </c>
      <c r="I25" s="74">
        <v>7.7499999999999999E-2</v>
      </c>
      <c r="J25" s="45">
        <v>150150000000</v>
      </c>
      <c r="K25" s="66">
        <v>1.012748</v>
      </c>
      <c r="L25" s="66">
        <v>1.115</v>
      </c>
      <c r="M25" s="51">
        <v>15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81">
        <v>44026</v>
      </c>
      <c r="C26" s="40" t="s">
        <v>228</v>
      </c>
      <c r="D26" s="45">
        <v>20000000000</v>
      </c>
      <c r="E26" s="45">
        <v>20000000000</v>
      </c>
      <c r="F26" s="66">
        <v>1.1279999999999999</v>
      </c>
      <c r="G26" s="93">
        <v>6.2102631988875112E-2</v>
      </c>
      <c r="H26" s="51">
        <v>5</v>
      </c>
      <c r="I26" s="74">
        <v>7.9000000000000001E-2</v>
      </c>
      <c r="J26" s="46">
        <v>125020000000</v>
      </c>
      <c r="K26" s="66">
        <v>1.0177</v>
      </c>
      <c r="L26" s="66">
        <v>1.1464989999999999</v>
      </c>
      <c r="M26" s="51">
        <v>17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68">
        <v>44054</v>
      </c>
      <c r="C27" s="40" t="s">
        <v>230</v>
      </c>
      <c r="D27" s="46">
        <v>10000000000</v>
      </c>
      <c r="E27" s="46">
        <v>10000000000</v>
      </c>
      <c r="F27" s="66">
        <v>1.1414</v>
      </c>
      <c r="G27" s="42">
        <v>3.4451507519949055E-2</v>
      </c>
      <c r="H27" s="51">
        <v>1</v>
      </c>
      <c r="I27" s="74">
        <v>7.1999999999999995E-2</v>
      </c>
      <c r="J27" s="46">
        <v>58984000000</v>
      </c>
      <c r="K27" s="94">
        <v>1.0200100000000001</v>
      </c>
      <c r="L27" s="94">
        <v>1.1414</v>
      </c>
      <c r="M27" s="51">
        <v>10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68">
        <v>44054</v>
      </c>
      <c r="C28" s="40" t="s">
        <v>226</v>
      </c>
      <c r="D28" s="45">
        <v>20000000000</v>
      </c>
      <c r="E28" s="45">
        <v>20000000000</v>
      </c>
      <c r="F28" s="66">
        <v>1.1607160000000001</v>
      </c>
      <c r="G28" s="42">
        <v>4.3876418893020956E-2</v>
      </c>
      <c r="H28" s="51">
        <v>2</v>
      </c>
      <c r="I28" s="74">
        <v>7.7499999999999999E-2</v>
      </c>
      <c r="J28" s="46">
        <v>117340000000</v>
      </c>
      <c r="K28" s="57">
        <v>1.014724</v>
      </c>
      <c r="L28" s="57">
        <v>1.1607160000000001</v>
      </c>
      <c r="M28" s="51">
        <v>14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68">
        <v>44054</v>
      </c>
      <c r="C29" s="40" t="s">
        <v>228</v>
      </c>
      <c r="D29" s="45">
        <v>20000000000</v>
      </c>
      <c r="E29" s="45">
        <v>20000000000</v>
      </c>
      <c r="F29" s="66">
        <v>1.1507970000000001</v>
      </c>
      <c r="G29" s="42">
        <v>5.9721513001092311E-2</v>
      </c>
      <c r="H29" s="51">
        <v>2</v>
      </c>
      <c r="I29" s="74">
        <v>7.9000000000000001E-2</v>
      </c>
      <c r="J29" s="46">
        <v>81600000000</v>
      </c>
      <c r="K29" s="57">
        <v>1.0991</v>
      </c>
      <c r="L29" s="57">
        <v>1.201743</v>
      </c>
      <c r="M29" s="51">
        <v>11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44054</v>
      </c>
      <c r="C30" s="40" t="str">
        <f>'C.F.'!$D$192</f>
        <v>PYTNA01F0886</v>
      </c>
      <c r="D30" s="45">
        <v>20000000000</v>
      </c>
      <c r="E30" s="45">
        <v>20000000000</v>
      </c>
      <c r="F30" s="66">
        <v>1.1440000000000001</v>
      </c>
      <c r="G30" s="42">
        <v>7.8496606034958935E-2</v>
      </c>
      <c r="H30" s="51">
        <v>4</v>
      </c>
      <c r="I30" s="74">
        <v>9.5000000000000001E-2</v>
      </c>
      <c r="J30" s="46">
        <v>92505000000</v>
      </c>
      <c r="K30" s="57">
        <v>1.081</v>
      </c>
      <c r="L30" s="57">
        <v>1.1581999999999999</v>
      </c>
      <c r="M30" s="51">
        <v>11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39">
        <v>44089</v>
      </c>
      <c r="C31" s="40" t="s">
        <v>230</v>
      </c>
      <c r="D31" s="46">
        <v>70000000000</v>
      </c>
      <c r="E31" s="46">
        <v>70000000000</v>
      </c>
      <c r="F31" s="52">
        <v>1.1119810000000001</v>
      </c>
      <c r="G31" s="42">
        <v>4.4997658345369985E-2</v>
      </c>
      <c r="H31" s="51">
        <v>6</v>
      </c>
      <c r="I31" s="95">
        <v>7.1999999999999995E-2</v>
      </c>
      <c r="J31" s="46">
        <v>172100000000</v>
      </c>
      <c r="K31" s="94">
        <v>1.088635</v>
      </c>
      <c r="L31" s="94">
        <v>1.1665350000000001</v>
      </c>
      <c r="M31" s="51">
        <v>8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39">
        <v>44089</v>
      </c>
      <c r="C32" s="40" t="s">
        <v>226</v>
      </c>
      <c r="D32" s="46">
        <v>100000000000</v>
      </c>
      <c r="E32" s="46">
        <v>100000000000</v>
      </c>
      <c r="F32" s="52">
        <v>1.120684</v>
      </c>
      <c r="G32" s="42">
        <v>5.3941643491185853E-2</v>
      </c>
      <c r="H32" s="51">
        <v>8</v>
      </c>
      <c r="I32" s="95">
        <v>7.7499999999999999E-2</v>
      </c>
      <c r="J32" s="46">
        <v>223600000000</v>
      </c>
      <c r="K32" s="57">
        <v>1.018634</v>
      </c>
      <c r="L32" s="57">
        <v>1.188634</v>
      </c>
      <c r="M32" s="51">
        <v>10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39">
        <v>44089</v>
      </c>
      <c r="C33" s="40" t="s">
        <v>228</v>
      </c>
      <c r="D33" s="46">
        <v>100000000000</v>
      </c>
      <c r="E33" s="46">
        <v>100000000000</v>
      </c>
      <c r="F33" s="52">
        <v>1.0402979999999999</v>
      </c>
      <c r="G33" s="42">
        <v>7.7534506860963706E-2</v>
      </c>
      <c r="H33" s="51">
        <v>10</v>
      </c>
      <c r="I33" s="95">
        <v>7.9000000000000001E-2</v>
      </c>
      <c r="J33" s="46">
        <v>150310000000</v>
      </c>
      <c r="K33" s="57">
        <v>1</v>
      </c>
      <c r="L33" s="57">
        <v>1.1822980000000001</v>
      </c>
      <c r="M33" s="51">
        <v>12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39">
        <v>44089</v>
      </c>
      <c r="C34" s="40" t="s">
        <v>235</v>
      </c>
      <c r="D34" s="46">
        <v>100000000000</v>
      </c>
      <c r="E34" s="46">
        <v>100000000000</v>
      </c>
      <c r="F34" s="52">
        <v>1.23</v>
      </c>
      <c r="G34" s="42">
        <v>7.6381227680127423E-2</v>
      </c>
      <c r="H34" s="51">
        <v>2</v>
      </c>
      <c r="I34" s="95">
        <v>9.9000000000000005E-2</v>
      </c>
      <c r="J34" s="46">
        <v>363930000000</v>
      </c>
      <c r="K34" s="57">
        <v>1</v>
      </c>
      <c r="L34" s="57">
        <v>1.2769999999999999</v>
      </c>
      <c r="M34" s="51">
        <v>16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44117</v>
      </c>
      <c r="C35" s="40" t="s">
        <v>230</v>
      </c>
      <c r="D35" s="96">
        <v>60000000000</v>
      </c>
      <c r="E35" s="96">
        <v>60000000000</v>
      </c>
      <c r="F35" s="52">
        <v>1.0571869999999999</v>
      </c>
      <c r="G35" s="42">
        <v>6.3509854239525668E-2</v>
      </c>
      <c r="H35" s="97">
        <v>8</v>
      </c>
      <c r="I35" s="95">
        <v>7.1999999999999995E-2</v>
      </c>
      <c r="J35" s="46">
        <v>65920000000</v>
      </c>
      <c r="K35" s="57">
        <v>1.0571869999999999</v>
      </c>
      <c r="L35" s="57">
        <v>1.137613</v>
      </c>
      <c r="M35" s="97">
        <v>8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44117</v>
      </c>
      <c r="C36" s="40" t="s">
        <v>226</v>
      </c>
      <c r="D36" s="96">
        <v>90000000000</v>
      </c>
      <c r="E36" s="96">
        <v>90000000000</v>
      </c>
      <c r="F36" s="52">
        <v>1.0863420000000001</v>
      </c>
      <c r="G36" s="42">
        <v>6.2907527147215772E-2</v>
      </c>
      <c r="H36" s="97">
        <v>10</v>
      </c>
      <c r="I36" s="95">
        <v>7.7499999999999999E-2</v>
      </c>
      <c r="J36" s="46">
        <v>117949000000</v>
      </c>
      <c r="K36" s="57">
        <v>1.0448470000000001</v>
      </c>
      <c r="L36" s="57">
        <v>1.1584919999999999</v>
      </c>
      <c r="M36" s="97">
        <v>13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44117</v>
      </c>
      <c r="C37" s="40" t="str">
        <f>'C.F.'!$D$192</f>
        <v>PYTNA01F0886</v>
      </c>
      <c r="D37" s="96">
        <v>100000000000</v>
      </c>
      <c r="E37" s="96">
        <v>100000000000</v>
      </c>
      <c r="F37" s="52">
        <v>1.3</v>
      </c>
      <c r="G37" s="42">
        <v>6.5087844227580252E-2</v>
      </c>
      <c r="H37" s="97">
        <v>2</v>
      </c>
      <c r="I37" s="74">
        <v>9.5000000000000001E-2</v>
      </c>
      <c r="J37" s="46">
        <v>297600000000</v>
      </c>
      <c r="K37" s="57">
        <v>1.0995250000000001</v>
      </c>
      <c r="L37" s="57">
        <v>1.3012629999999998</v>
      </c>
      <c r="M37" s="97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39">
        <v>44145</v>
      </c>
      <c r="C38" s="40" t="s">
        <v>226</v>
      </c>
      <c r="D38" s="96">
        <v>42842000000</v>
      </c>
      <c r="E38" s="96">
        <v>42842000000</v>
      </c>
      <c r="F38" s="52">
        <v>1.10026</v>
      </c>
      <c r="G38" s="42">
        <v>6.1096285633080241E-2</v>
      </c>
      <c r="H38" s="51">
        <v>4</v>
      </c>
      <c r="I38" s="98">
        <v>7.7499999999999999E-2</v>
      </c>
      <c r="J38" s="46">
        <v>117842000000</v>
      </c>
      <c r="K38" s="57">
        <v>1.0376559999999999</v>
      </c>
      <c r="L38" s="57">
        <v>1.1504920000000001</v>
      </c>
      <c r="M38" s="97">
        <v>14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39">
        <v>44145</v>
      </c>
      <c r="C39" s="40" t="s">
        <v>228</v>
      </c>
      <c r="D39" s="96">
        <v>50000000000</v>
      </c>
      <c r="E39" s="96">
        <v>48050000000</v>
      </c>
      <c r="F39" s="52">
        <v>1.0039070000000001</v>
      </c>
      <c r="G39" s="42">
        <v>7.8999930469490484E-2</v>
      </c>
      <c r="H39" s="51">
        <v>9</v>
      </c>
      <c r="I39" s="98">
        <v>7.9000000000000001E-2</v>
      </c>
      <c r="J39" s="46">
        <v>48050000000</v>
      </c>
      <c r="K39" s="57">
        <v>1.0039070000000001</v>
      </c>
      <c r="L39" s="57">
        <v>1.113907</v>
      </c>
      <c r="M39" s="97">
        <v>9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39">
        <v>44145</v>
      </c>
      <c r="C40" s="40" t="str">
        <f>'C.F.'!$D$192</f>
        <v>PYTNA01F0886</v>
      </c>
      <c r="D40" s="96">
        <v>40000000000</v>
      </c>
      <c r="E40" s="96">
        <v>40000000000</v>
      </c>
      <c r="F40" s="52">
        <v>1.199492</v>
      </c>
      <c r="G40" s="42">
        <v>7.5229220846941031E-2</v>
      </c>
      <c r="H40" s="51">
        <v>5</v>
      </c>
      <c r="I40" s="98">
        <v>9.5000000000000001E-2</v>
      </c>
      <c r="J40" s="46">
        <v>46400000000</v>
      </c>
      <c r="K40" s="57">
        <v>1.1154919999999999</v>
      </c>
      <c r="L40" s="57">
        <v>1.276</v>
      </c>
      <c r="M40" s="97">
        <v>6</v>
      </c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9">
        <v>44145</v>
      </c>
      <c r="C41" s="40" t="s">
        <v>235</v>
      </c>
      <c r="D41" s="96">
        <v>100000000000</v>
      </c>
      <c r="E41" s="96">
        <v>100000000000</v>
      </c>
      <c r="F41" s="52">
        <v>1.261315</v>
      </c>
      <c r="G41" s="42">
        <v>7.5050376647107384E-2</v>
      </c>
      <c r="H41" s="51">
        <v>4</v>
      </c>
      <c r="I41" s="98">
        <v>9.9000000000000005E-2</v>
      </c>
      <c r="J41" s="46">
        <v>181350000000</v>
      </c>
      <c r="K41" s="57">
        <v>1.015315</v>
      </c>
      <c r="L41" s="57">
        <v>1.323</v>
      </c>
      <c r="M41" s="97">
        <v>7</v>
      </c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202" t="s">
        <v>210</v>
      </c>
      <c r="C42" s="203"/>
      <c r="D42" s="204"/>
      <c r="E42" s="62">
        <f>SUM(E12:E41)</f>
        <v>1320892000000</v>
      </c>
      <c r="F42" s="205"/>
      <c r="G42" s="206"/>
      <c r="H42" s="63"/>
      <c r="I42" s="63"/>
      <c r="J42" s="62">
        <f>SUM(J12:J41)</f>
        <v>3682629000000</v>
      </c>
      <c r="K42" s="205"/>
      <c r="L42" s="206"/>
      <c r="M42" s="207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1"/>
      <c r="C43" s="29"/>
      <c r="D43" s="99"/>
      <c r="E43" s="83"/>
      <c r="F43" s="84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84" t="s">
        <v>223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32" t="str">
        <f>+Subastas!B34</f>
        <v>Fuente: Dirección General de Política de Endeudamiento. VEP. MEF.</v>
      </c>
      <c r="C45" s="29"/>
      <c r="D45" s="29"/>
      <c r="E45" s="85"/>
      <c r="F45" s="29"/>
      <c r="G45" s="29"/>
      <c r="H45" s="83"/>
      <c r="I45" s="83"/>
      <c r="J45" s="29"/>
      <c r="K45" s="29"/>
      <c r="L45" s="29"/>
      <c r="M45" s="29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3"/>
      <c r="C46" s="10"/>
      <c r="D46" s="10"/>
      <c r="E46" s="20"/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6"/>
      <c r="F47" s="10"/>
      <c r="G47" s="1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5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/>
    <row r="64" spans="1:20" s="10" customFormat="1" x14ac:dyDescent="0.25"/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10" customFormat="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10" customForma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/>
    <row r="363" spans="2:13" x14ac:dyDescent="0.25"/>
    <row r="364" spans="2:13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ht="15" customHeight="1" x14ac:dyDescent="0.25"/>
  </sheetData>
  <mergeCells count="7">
    <mergeCell ref="B44:M44"/>
    <mergeCell ref="B8:M8"/>
    <mergeCell ref="J10:M10"/>
    <mergeCell ref="B42:D42"/>
    <mergeCell ref="F42:G42"/>
    <mergeCell ref="K42:M42"/>
    <mergeCell ref="E10:I10"/>
  </mergeCells>
  <hyperlinks>
    <hyperlink ref="C12" location="C.F.!D191" display="PYTNA02F9159" xr:uid="{00000000-0004-0000-0E00-000000000000}"/>
    <hyperlink ref="C13" location="C.F.!D189" display="PYTNA01F8541" xr:uid="{00000000-0004-0000-0E00-000001000000}"/>
    <hyperlink ref="C14" location="C.F.!D190" display="PYTNA01F8731" xr:uid="{00000000-0004-0000-0E00-000002000000}"/>
    <hyperlink ref="C15" location="C.F.!D191" display="PYTNA02F9159" xr:uid="{00000000-0004-0000-0E00-000003000000}"/>
    <hyperlink ref="C16" location="C.F.!D189" display="PYTNA01F8541" xr:uid="{00000000-0004-0000-0E00-000004000000}"/>
    <hyperlink ref="C17" location="C.F.!D190" display="PYTNA01F8731" xr:uid="{00000000-0004-0000-0E00-000005000000}"/>
    <hyperlink ref="C18" location="C.F.!D191" display="PYTNA02F9159" xr:uid="{00000000-0004-0000-0E00-000006000000}"/>
    <hyperlink ref="C19" location="C.F.!D189" display="PYTNA01F8541" xr:uid="{00000000-0004-0000-0E00-000007000000}"/>
    <hyperlink ref="C20" location="C.F.!D189" display="PYTNA01F8541" xr:uid="{00000000-0004-0000-0E00-000008000000}"/>
    <hyperlink ref="C21" location="C.F.!D190" display="PYTNA01F8731" xr:uid="{00000000-0004-0000-0E00-000009000000}"/>
    <hyperlink ref="C22" location="C.F.!D191" display="PYTNA02F9159" xr:uid="{00000000-0004-0000-0E00-00000A000000}"/>
    <hyperlink ref="C23" location="C.F.!D190" display="PYTNA01F8731" xr:uid="{00000000-0004-0000-0E00-00000B000000}"/>
    <hyperlink ref="C24" location="C.F.!D191" display="PYTNA02F9159" xr:uid="{00000000-0004-0000-0E00-00000C000000}"/>
    <hyperlink ref="C25" location="C.F.!D189" display="PYTNA01F8541" xr:uid="{00000000-0004-0000-0E00-00000D000000}"/>
    <hyperlink ref="C26" location="C.F.!D190" display="PYTNA01F8731" xr:uid="{00000000-0004-0000-0E00-00000E000000}"/>
    <hyperlink ref="C27" location="C.F.!D191" display="PYTNA02F9159" xr:uid="{00000000-0004-0000-0E00-00000F000000}"/>
    <hyperlink ref="C28" location="C.F.!D189" display="PYTNA01F8541" xr:uid="{00000000-0004-0000-0E00-000010000000}"/>
    <hyperlink ref="C29" location="C.F.!D190" display="PYTNA01F8731" xr:uid="{00000000-0004-0000-0E00-000011000000}"/>
    <hyperlink ref="C30" location="C.F.!D192" display="C.F.!D192" xr:uid="{00000000-0004-0000-0E00-000012000000}"/>
    <hyperlink ref="C31" location="C.F.!D191" display="PYTNA02F9159" xr:uid="{00000000-0004-0000-0E00-000013000000}"/>
    <hyperlink ref="C32" location="C.F.!D189" display="PYTNA01F8541" xr:uid="{00000000-0004-0000-0E00-000014000000}"/>
    <hyperlink ref="C33" location="C.F.!D190" display="PYTNA01F8731" xr:uid="{00000000-0004-0000-0E00-000015000000}"/>
    <hyperlink ref="C34" location="C.F.!D193" display="PYTNA01F0902" xr:uid="{00000000-0004-0000-0E00-000016000000}"/>
    <hyperlink ref="C35" location="C.F.!D191" display="PYTNA02F9159" xr:uid="{00000000-0004-0000-0E00-000017000000}"/>
    <hyperlink ref="C36" location="C.F.!D189" display="PYTNA01F8541" xr:uid="{00000000-0004-0000-0E00-000018000000}"/>
    <hyperlink ref="C37" location="C.F.!D192" display="C.F.!D192" xr:uid="{00000000-0004-0000-0E00-000019000000}"/>
    <hyperlink ref="C38" location="C.F.!D189" display="PYTNA01F8541" xr:uid="{00000000-0004-0000-0E00-00001A000000}"/>
    <hyperlink ref="C39" location="C.F.!D190" display="PYTNA01F8731" xr:uid="{00000000-0004-0000-0E00-00001B000000}"/>
    <hyperlink ref="C40" location="C.F.!D192" display="C.F.!D192" xr:uid="{00000000-0004-0000-0E00-00001C000000}"/>
    <hyperlink ref="C41" location="C.F.!D193" display="PYTNA01F0902" xr:uid="{00000000-0004-0000-0E00-00001D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N405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4" sqref="J24"/>
    </sheetView>
  </sheetViews>
  <sheetFormatPr baseColWidth="10" defaultColWidth="0" defaultRowHeight="15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237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44215</v>
      </c>
      <c r="C12" s="40" t="s">
        <v>226</v>
      </c>
      <c r="D12" s="96">
        <v>60000000000</v>
      </c>
      <c r="E12" s="96">
        <v>60000000000</v>
      </c>
      <c r="F12" s="52">
        <v>1.1299999999999999</v>
      </c>
      <c r="G12" s="42">
        <v>4.677256554688445E-2</v>
      </c>
      <c r="H12" s="97">
        <v>3</v>
      </c>
      <c r="I12" s="98">
        <v>7.7499999999999999E-2</v>
      </c>
      <c r="J12" s="46">
        <v>226575000000</v>
      </c>
      <c r="K12" s="94">
        <v>1.00648</v>
      </c>
      <c r="L12" s="57">
        <v>1.137</v>
      </c>
      <c r="M12" s="97">
        <v>15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44215</v>
      </c>
      <c r="C13" s="40" t="s">
        <v>228</v>
      </c>
      <c r="D13" s="96">
        <v>140000000000</v>
      </c>
      <c r="E13" s="96">
        <v>140000000000</v>
      </c>
      <c r="F13" s="52">
        <v>1.1111</v>
      </c>
      <c r="G13" s="42">
        <v>6.4119780940200821E-2</v>
      </c>
      <c r="H13" s="97">
        <v>5</v>
      </c>
      <c r="I13" s="98">
        <v>7.9000000000000001E-2</v>
      </c>
      <c r="J13" s="46">
        <v>464725000000</v>
      </c>
      <c r="K13" s="92">
        <v>1.016429</v>
      </c>
      <c r="L13" s="92">
        <v>1.145</v>
      </c>
      <c r="M13" s="97">
        <v>15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44215</v>
      </c>
      <c r="C14" s="40" t="s">
        <v>235</v>
      </c>
      <c r="D14" s="96">
        <v>163774000000</v>
      </c>
      <c r="E14" s="96">
        <v>163774000000</v>
      </c>
      <c r="F14" s="52">
        <v>1.2784949999999999</v>
      </c>
      <c r="G14" s="42">
        <v>7.5212319174117928E-2</v>
      </c>
      <c r="H14" s="97">
        <v>4</v>
      </c>
      <c r="I14" s="98">
        <v>9.9000000000000005E-2</v>
      </c>
      <c r="J14" s="46">
        <v>252500000000</v>
      </c>
      <c r="K14" s="64">
        <v>1.050959</v>
      </c>
      <c r="L14" s="92">
        <v>1.3651</v>
      </c>
      <c r="M14" s="97">
        <v>10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44229</v>
      </c>
      <c r="C15" s="40" t="s">
        <v>226</v>
      </c>
      <c r="D15" s="96">
        <v>40000000000</v>
      </c>
      <c r="E15" s="96">
        <v>40000000000</v>
      </c>
      <c r="F15" s="92">
        <v>1.1582840000000001</v>
      </c>
      <c r="G15" s="42">
        <v>4.0978089537722903E-2</v>
      </c>
      <c r="H15" s="97">
        <v>1</v>
      </c>
      <c r="I15" s="100">
        <v>7.7499999999999999E-2</v>
      </c>
      <c r="J15" s="46">
        <v>203000000000</v>
      </c>
      <c r="K15" s="64">
        <v>1.0187109999999999</v>
      </c>
      <c r="L15" s="92">
        <v>1.1582840000000001</v>
      </c>
      <c r="M15" s="97">
        <v>11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44229</v>
      </c>
      <c r="C16" s="40" t="s">
        <v>228</v>
      </c>
      <c r="D16" s="96">
        <v>40000000000</v>
      </c>
      <c r="E16" s="96">
        <v>40000000000</v>
      </c>
      <c r="F16" s="52">
        <v>1.1880120000000001</v>
      </c>
      <c r="G16" s="42">
        <v>5.3264447137444243E-2</v>
      </c>
      <c r="H16" s="97">
        <v>1</v>
      </c>
      <c r="I16" s="100">
        <v>7.9000000000000001E-2</v>
      </c>
      <c r="J16" s="46">
        <v>182600000000</v>
      </c>
      <c r="K16" s="64">
        <v>1.0328600000000001</v>
      </c>
      <c r="L16" s="92">
        <v>1.1880119999999998</v>
      </c>
      <c r="M16" s="97">
        <v>14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44229</v>
      </c>
      <c r="C17" s="40" t="s">
        <v>235</v>
      </c>
      <c r="D17" s="96">
        <v>100000000000</v>
      </c>
      <c r="E17" s="96">
        <v>100000000000</v>
      </c>
      <c r="F17" s="52">
        <v>1.238</v>
      </c>
      <c r="G17" s="42">
        <v>7.8973506673397489E-2</v>
      </c>
      <c r="H17" s="97">
        <v>7</v>
      </c>
      <c r="I17" s="100">
        <v>9.9000000000000005E-2</v>
      </c>
      <c r="J17" s="46">
        <v>131037000000</v>
      </c>
      <c r="K17" s="64">
        <v>1.1192870000000001</v>
      </c>
      <c r="L17" s="92">
        <v>1.344287</v>
      </c>
      <c r="M17" s="97">
        <v>9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44257</v>
      </c>
      <c r="C18" s="40" t="s">
        <v>226</v>
      </c>
      <c r="D18" s="96">
        <v>20000000000</v>
      </c>
      <c r="E18" s="96">
        <v>20000000000</v>
      </c>
      <c r="F18" s="52">
        <v>1.14533</v>
      </c>
      <c r="G18" s="42">
        <v>4.5294945615652345E-2</v>
      </c>
      <c r="H18" s="97">
        <v>1</v>
      </c>
      <c r="I18" s="100">
        <v>7.7499999999999999E-2</v>
      </c>
      <c r="J18" s="46">
        <v>94360000000</v>
      </c>
      <c r="K18" s="64">
        <v>1.024243</v>
      </c>
      <c r="L18" s="64">
        <v>1.14533</v>
      </c>
      <c r="M18" s="97">
        <v>11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44257</v>
      </c>
      <c r="C19" s="40" t="s">
        <v>238</v>
      </c>
      <c r="D19" s="96">
        <v>20000000000</v>
      </c>
      <c r="E19" s="96">
        <v>20000000000</v>
      </c>
      <c r="F19" s="52">
        <v>1.0945</v>
      </c>
      <c r="G19" s="42">
        <v>6.5000746568458292E-2</v>
      </c>
      <c r="H19" s="97">
        <v>8</v>
      </c>
      <c r="I19" s="100">
        <v>7.8E-2</v>
      </c>
      <c r="J19" s="46">
        <v>98400000000</v>
      </c>
      <c r="K19" s="64">
        <v>1</v>
      </c>
      <c r="L19" s="64">
        <v>1.223705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39">
        <v>44257</v>
      </c>
      <c r="C20" s="40" t="s">
        <v>239</v>
      </c>
      <c r="D20" s="96">
        <v>20000000000</v>
      </c>
      <c r="E20" s="96">
        <v>20000000000</v>
      </c>
      <c r="F20" s="101">
        <v>1.0525</v>
      </c>
      <c r="G20" s="102">
        <v>7.4141923267953089E-2</v>
      </c>
      <c r="H20" s="103">
        <v>4</v>
      </c>
      <c r="I20" s="104">
        <v>0.08</v>
      </c>
      <c r="J20" s="46">
        <v>30800000000</v>
      </c>
      <c r="K20" s="64">
        <v>1.0429999999999999</v>
      </c>
      <c r="L20" s="64">
        <v>1.1200000000000001</v>
      </c>
      <c r="M20" s="97">
        <v>6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68">
        <v>44299</v>
      </c>
      <c r="C21" s="40" t="s">
        <v>226</v>
      </c>
      <c r="D21" s="96">
        <v>40000000000</v>
      </c>
      <c r="E21" s="105">
        <v>40000000000</v>
      </c>
      <c r="F21" s="52">
        <v>1.148995</v>
      </c>
      <c r="G21" s="42">
        <v>4.65E-2</v>
      </c>
      <c r="H21" s="51">
        <v>3</v>
      </c>
      <c r="I21" s="100">
        <v>7.7499999999999999E-2</v>
      </c>
      <c r="J21" s="96">
        <v>123000000000</v>
      </c>
      <c r="K21" s="64">
        <v>1.05619</v>
      </c>
      <c r="L21" s="64">
        <v>1.1591849999999999</v>
      </c>
      <c r="M21" s="51">
        <v>8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68">
        <v>44299</v>
      </c>
      <c r="C22" s="40" t="s">
        <v>238</v>
      </c>
      <c r="D22" s="96">
        <v>110000000000</v>
      </c>
      <c r="E22" s="105">
        <v>104000000000</v>
      </c>
      <c r="F22" s="52">
        <v>1.089</v>
      </c>
      <c r="G22" s="42">
        <v>6.6900000000000001E-2</v>
      </c>
      <c r="H22" s="51">
        <v>7</v>
      </c>
      <c r="I22" s="100">
        <v>7.8E-2</v>
      </c>
      <c r="J22" s="96">
        <v>194000000000</v>
      </c>
      <c r="K22" s="64">
        <v>1.046902</v>
      </c>
      <c r="L22" s="64">
        <v>1.2144060000000001</v>
      </c>
      <c r="M22" s="51">
        <v>12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39">
        <v>44327</v>
      </c>
      <c r="C23" s="40" t="s">
        <v>226</v>
      </c>
      <c r="D23" s="96">
        <v>50876000000</v>
      </c>
      <c r="E23" s="105">
        <v>50876000000</v>
      </c>
      <c r="F23" s="52">
        <v>1.1469370000000001</v>
      </c>
      <c r="G23" s="42">
        <v>4.8399999999999999E-2</v>
      </c>
      <c r="H23" s="51">
        <v>3</v>
      </c>
      <c r="I23" s="100">
        <v>7.7499999999999999E-2</v>
      </c>
      <c r="J23" s="106">
        <v>114000000000</v>
      </c>
      <c r="K23" s="64">
        <v>1.05016</v>
      </c>
      <c r="L23" s="64">
        <v>1.1604460000000001</v>
      </c>
      <c r="M23" s="51">
        <v>7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39">
        <v>44327</v>
      </c>
      <c r="C24" s="40" t="s">
        <v>238</v>
      </c>
      <c r="D24" s="96">
        <v>100000000000</v>
      </c>
      <c r="E24" s="105">
        <v>54000000000</v>
      </c>
      <c r="F24" s="52">
        <v>1.093</v>
      </c>
      <c r="G24" s="42">
        <v>6.7100000000000007E-2</v>
      </c>
      <c r="H24" s="51">
        <v>7</v>
      </c>
      <c r="I24" s="100">
        <v>7.8E-2</v>
      </c>
      <c r="J24" s="106">
        <v>135000000000</v>
      </c>
      <c r="K24" s="64">
        <v>1.04</v>
      </c>
      <c r="L24" s="64">
        <v>1.133337</v>
      </c>
      <c r="M24" s="51">
        <v>12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39">
        <v>44327</v>
      </c>
      <c r="C25" s="40" t="s">
        <v>239</v>
      </c>
      <c r="D25" s="96">
        <v>100000000000</v>
      </c>
      <c r="E25" s="105">
        <v>79100000000</v>
      </c>
      <c r="F25" s="52">
        <v>1.0654999999999999</v>
      </c>
      <c r="G25" s="42">
        <v>7.4399999999999994E-2</v>
      </c>
      <c r="H25" s="51">
        <v>9</v>
      </c>
      <c r="I25" s="104">
        <v>0.08</v>
      </c>
      <c r="J25" s="106">
        <v>88100000000</v>
      </c>
      <c r="K25" s="64">
        <v>1.015218</v>
      </c>
      <c r="L25" s="64">
        <v>1.1100000000000001</v>
      </c>
      <c r="M25" s="51">
        <v>11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39">
        <v>44355</v>
      </c>
      <c r="C26" s="40" t="s">
        <v>238</v>
      </c>
      <c r="D26" s="96">
        <v>139954000000</v>
      </c>
      <c r="E26" s="96">
        <v>139954000000</v>
      </c>
      <c r="F26" s="52">
        <v>1.0476000000000001</v>
      </c>
      <c r="G26" s="107">
        <v>7.415338056193152E-2</v>
      </c>
      <c r="H26" s="51">
        <v>10</v>
      </c>
      <c r="I26" s="98">
        <v>7.8E-2</v>
      </c>
      <c r="J26" s="106">
        <v>175000000000</v>
      </c>
      <c r="K26" s="52">
        <v>1.0476000000000001</v>
      </c>
      <c r="L26" s="64">
        <v>1.1302719999999999</v>
      </c>
      <c r="M26" s="97">
        <v>11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39">
        <v>44355</v>
      </c>
      <c r="C27" s="40" t="s">
        <v>235</v>
      </c>
      <c r="D27" s="96">
        <v>110000000000</v>
      </c>
      <c r="E27" s="105">
        <v>93100000000</v>
      </c>
      <c r="F27" s="52">
        <v>1.1229</v>
      </c>
      <c r="G27" s="42">
        <v>8.8166208827089421E-2</v>
      </c>
      <c r="H27" s="51">
        <v>5</v>
      </c>
      <c r="I27" s="98">
        <v>9.9000000000000005E-2</v>
      </c>
      <c r="J27" s="108">
        <v>94100000000</v>
      </c>
      <c r="K27" s="109">
        <v>1.022867</v>
      </c>
      <c r="L27" s="64">
        <v>1.217867</v>
      </c>
      <c r="M27" s="97">
        <v>7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39">
        <v>44390</v>
      </c>
      <c r="C28" s="40" t="s">
        <v>239</v>
      </c>
      <c r="D28" s="96">
        <v>100000000000</v>
      </c>
      <c r="E28" s="105">
        <v>88500000000</v>
      </c>
      <c r="F28" s="52">
        <v>1.0377780000000001</v>
      </c>
      <c r="G28" s="42">
        <v>7.8981010714536046E-2</v>
      </c>
      <c r="H28" s="51">
        <v>10</v>
      </c>
      <c r="I28" s="100">
        <v>0.08</v>
      </c>
      <c r="J28" s="108">
        <v>89000000000</v>
      </c>
      <c r="K28" s="64">
        <v>1.028913</v>
      </c>
      <c r="L28" s="64">
        <v>1.098913</v>
      </c>
      <c r="M28" s="51">
        <v>11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39">
        <v>44390</v>
      </c>
      <c r="C29" s="40" t="s">
        <v>235</v>
      </c>
      <c r="D29" s="96">
        <v>50000000000</v>
      </c>
      <c r="E29" s="105">
        <v>50000000000</v>
      </c>
      <c r="F29" s="52">
        <v>1.192283</v>
      </c>
      <c r="G29" s="42">
        <v>8.2375467755541554E-2</v>
      </c>
      <c r="H29" s="51">
        <v>6</v>
      </c>
      <c r="I29" s="104">
        <v>9.9000000000000005E-2</v>
      </c>
      <c r="J29" s="108">
        <v>128350000000</v>
      </c>
      <c r="K29" s="52">
        <v>1.0354639999999999</v>
      </c>
      <c r="L29" s="64">
        <v>1.3</v>
      </c>
      <c r="M29" s="97">
        <v>12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44418</v>
      </c>
      <c r="C30" s="40" t="s">
        <v>238</v>
      </c>
      <c r="D30" s="96">
        <v>60000000000</v>
      </c>
      <c r="E30" s="96">
        <v>60000000000</v>
      </c>
      <c r="F30" s="52">
        <v>1.06135</v>
      </c>
      <c r="G30" s="42">
        <v>7.4097474780512637E-2</v>
      </c>
      <c r="H30" s="51">
        <v>11</v>
      </c>
      <c r="I30" s="98">
        <v>7.8E-2</v>
      </c>
      <c r="J30" s="108">
        <v>221000000000</v>
      </c>
      <c r="K30" s="52">
        <v>1.030767</v>
      </c>
      <c r="L30" s="64">
        <v>1.1071249999999999</v>
      </c>
      <c r="M30" s="51">
        <v>18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68">
        <v>44418</v>
      </c>
      <c r="C31" s="40" t="s">
        <v>239</v>
      </c>
      <c r="D31" s="96">
        <v>80000000000</v>
      </c>
      <c r="E31" s="96">
        <v>80000000000</v>
      </c>
      <c r="F31" s="52">
        <v>1.0449999999999999</v>
      </c>
      <c r="G31" s="69">
        <v>7.8851449102023019E-2</v>
      </c>
      <c r="H31" s="51">
        <v>13</v>
      </c>
      <c r="I31" s="100">
        <v>0.08</v>
      </c>
      <c r="J31" s="108">
        <v>103065000000</v>
      </c>
      <c r="K31" s="52">
        <v>1.0349999999999999</v>
      </c>
      <c r="L31" s="64">
        <v>1.1299999999999999</v>
      </c>
      <c r="M31" s="51">
        <v>14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68">
        <v>44453</v>
      </c>
      <c r="C32" s="40" t="s">
        <v>226</v>
      </c>
      <c r="D32" s="96">
        <v>26940000000</v>
      </c>
      <c r="E32" s="110">
        <v>26940000000</v>
      </c>
      <c r="F32" s="52">
        <v>1.117</v>
      </c>
      <c r="G32" s="69">
        <v>5.0003034651725939E-2</v>
      </c>
      <c r="H32" s="51">
        <v>3</v>
      </c>
      <c r="I32" s="100">
        <v>7.7499999999999999E-2</v>
      </c>
      <c r="J32" s="108">
        <v>152020000000</v>
      </c>
      <c r="K32" s="52">
        <v>1.0184230000000001</v>
      </c>
      <c r="L32" s="64">
        <v>1.1185</v>
      </c>
      <c r="M32" s="51">
        <v>16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68">
        <v>44453</v>
      </c>
      <c r="C33" s="40" t="s">
        <v>228</v>
      </c>
      <c r="D33" s="96">
        <v>28280000000</v>
      </c>
      <c r="E33" s="110">
        <v>28280000000</v>
      </c>
      <c r="F33" s="52">
        <v>1.1095820000000001</v>
      </c>
      <c r="G33" s="69">
        <v>6.5581737636410495E-2</v>
      </c>
      <c r="H33" s="51">
        <v>3</v>
      </c>
      <c r="I33" s="100">
        <v>7.9000000000000001E-2</v>
      </c>
      <c r="J33" s="108">
        <v>147980000000</v>
      </c>
      <c r="K33" s="52">
        <v>1.048082</v>
      </c>
      <c r="L33" s="64">
        <v>1.1152820000000001</v>
      </c>
      <c r="M33" s="51">
        <v>16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68">
        <v>44481</v>
      </c>
      <c r="C34" s="40" t="s">
        <v>238</v>
      </c>
      <c r="D34" s="96">
        <v>36000000000</v>
      </c>
      <c r="E34" s="110">
        <v>31300000000</v>
      </c>
      <c r="F34" s="52">
        <v>1.042219</v>
      </c>
      <c r="G34" s="42">
        <v>7.3033682706974842E-2</v>
      </c>
      <c r="H34" s="51">
        <v>7</v>
      </c>
      <c r="I34" s="98">
        <v>7.8E-2</v>
      </c>
      <c r="J34" s="106">
        <v>58300000000</v>
      </c>
      <c r="K34" s="52">
        <v>1.0086189999999999</v>
      </c>
      <c r="L34" s="64">
        <v>1.076619</v>
      </c>
      <c r="M34" s="51">
        <v>15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44481</v>
      </c>
      <c r="C35" s="40" t="s">
        <v>239</v>
      </c>
      <c r="D35" s="96">
        <v>32400000000</v>
      </c>
      <c r="E35" s="110">
        <v>32400000000</v>
      </c>
      <c r="F35" s="52">
        <v>1.0622400000000001</v>
      </c>
      <c r="G35" s="42">
        <v>7.3935357138737376E-2</v>
      </c>
      <c r="H35" s="51">
        <v>2</v>
      </c>
      <c r="I35" s="98">
        <v>0.08</v>
      </c>
      <c r="J35" s="106">
        <v>87500000000</v>
      </c>
      <c r="K35" s="52">
        <v>1.02</v>
      </c>
      <c r="L35" s="64">
        <v>1.0688</v>
      </c>
      <c r="M35" s="51">
        <v>10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44481</v>
      </c>
      <c r="C36" s="40" t="s">
        <v>235</v>
      </c>
      <c r="D36" s="96">
        <v>16900000000</v>
      </c>
      <c r="E36" s="110">
        <v>16900000000</v>
      </c>
      <c r="F36" s="52">
        <v>1.148884</v>
      </c>
      <c r="G36" s="42">
        <v>8.3968715240694061E-2</v>
      </c>
      <c r="H36" s="51">
        <v>4</v>
      </c>
      <c r="I36" s="98">
        <v>9.9000000000000005E-2</v>
      </c>
      <c r="J36" s="106">
        <v>56255000000</v>
      </c>
      <c r="K36" s="52">
        <v>1.0573840000000001</v>
      </c>
      <c r="L36" s="64">
        <v>1.218</v>
      </c>
      <c r="M36" s="51">
        <v>11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44509</v>
      </c>
      <c r="C37" s="40" t="s">
        <v>226</v>
      </c>
      <c r="D37" s="96">
        <v>22674000000</v>
      </c>
      <c r="E37" s="96">
        <v>22674000000</v>
      </c>
      <c r="F37" s="111">
        <v>1.046</v>
      </c>
      <c r="G37" s="42">
        <v>7.2898524564711395E-2</v>
      </c>
      <c r="H37" s="51">
        <v>8</v>
      </c>
      <c r="I37" s="100">
        <v>7.7499999999999999E-2</v>
      </c>
      <c r="J37" s="106">
        <v>78548000000</v>
      </c>
      <c r="K37" s="111">
        <v>1.0235570000000001</v>
      </c>
      <c r="L37" s="64">
        <v>1.10528</v>
      </c>
      <c r="M37" s="51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68">
        <v>44509</v>
      </c>
      <c r="C38" s="40" t="s">
        <v>228</v>
      </c>
      <c r="D38" s="96">
        <v>22000000000</v>
      </c>
      <c r="E38" s="96">
        <v>22000000000</v>
      </c>
      <c r="F38" s="111">
        <v>1.03199</v>
      </c>
      <c r="G38" s="42">
        <v>7.3751582263565832E-2</v>
      </c>
      <c r="H38" s="51">
        <v>5</v>
      </c>
      <c r="I38" s="100">
        <v>7.9000000000000001E-2</v>
      </c>
      <c r="J38" s="106">
        <v>86000000000</v>
      </c>
      <c r="K38" s="111">
        <v>0.94730000000000003</v>
      </c>
      <c r="L38" s="64">
        <v>1.1135900000000001</v>
      </c>
      <c r="M38" s="51">
        <v>11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68">
        <v>44509</v>
      </c>
      <c r="C39" s="40" t="s">
        <v>238</v>
      </c>
      <c r="D39" s="96">
        <v>4700000000</v>
      </c>
      <c r="E39" s="96">
        <v>4700000000</v>
      </c>
      <c r="F39" s="111">
        <v>1.0431520000000001</v>
      </c>
      <c r="G39" s="42">
        <v>7.3774066274079259E-2</v>
      </c>
      <c r="H39" s="51">
        <v>4</v>
      </c>
      <c r="I39" s="100">
        <v>7.8E-2</v>
      </c>
      <c r="J39" s="106">
        <v>20100000000</v>
      </c>
      <c r="K39" s="111">
        <v>0.88300000000000001</v>
      </c>
      <c r="L39" s="64">
        <v>1.0900000000000001</v>
      </c>
      <c r="M39" s="51">
        <v>7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202" t="s">
        <v>210</v>
      </c>
      <c r="C40" s="203"/>
      <c r="D40" s="204"/>
      <c r="E40" s="112">
        <f>SUM(E12:E39)</f>
        <v>1628498000000</v>
      </c>
      <c r="F40" s="205"/>
      <c r="G40" s="206"/>
      <c r="H40" s="70"/>
      <c r="I40" s="63"/>
      <c r="J40" s="113">
        <f>SUM(J12:J39)</f>
        <v>3835315000000</v>
      </c>
      <c r="K40" s="205"/>
      <c r="L40" s="206"/>
      <c r="M40" s="207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1"/>
      <c r="C41" s="29"/>
      <c r="D41" s="99"/>
      <c r="E41" s="83"/>
      <c r="F41" s="84"/>
      <c r="G41" s="29"/>
      <c r="H41" s="83"/>
      <c r="I41" s="83"/>
      <c r="J41" s="29"/>
      <c r="K41" s="29"/>
      <c r="L41" s="29"/>
      <c r="M41" s="29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84" t="s">
        <v>223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2" t="str">
        <f>+Subastas!B34</f>
        <v>Fuente: Dirección General de Política de Endeudamiento. VEP. MEF.</v>
      </c>
      <c r="C43" s="29"/>
      <c r="D43" s="29"/>
      <c r="E43" s="85"/>
      <c r="F43" s="29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33"/>
      <c r="C44" s="29"/>
      <c r="D44" s="29"/>
      <c r="E44" s="114"/>
      <c r="F44" s="29"/>
      <c r="G44" s="83"/>
      <c r="H44" s="29"/>
      <c r="I44" s="29"/>
      <c r="J44" s="29"/>
      <c r="K44" s="29"/>
      <c r="L44" s="29"/>
      <c r="M44" s="29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0"/>
      <c r="C45" s="10"/>
      <c r="D45" s="10"/>
      <c r="E45" s="16"/>
      <c r="F45" s="10"/>
      <c r="G45" s="1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0"/>
      <c r="C46" s="10"/>
      <c r="D46" s="10"/>
      <c r="E46" s="22"/>
      <c r="F46" s="16"/>
      <c r="G46" s="16"/>
      <c r="H46" s="16"/>
      <c r="I46" s="1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10" customFormat="1" x14ac:dyDescent="0.25"/>
    <row r="55" spans="1:20" s="10" customFormat="1" x14ac:dyDescent="0.25"/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20" s="10" customForma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/>
    <row r="74" spans="2:13" x14ac:dyDescent="0.25"/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2:13" x14ac:dyDescent="0.25"/>
    <row r="364" spans="2:13" x14ac:dyDescent="0.25"/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42:M42"/>
    <mergeCell ref="B8:M8"/>
    <mergeCell ref="J10:M10"/>
    <mergeCell ref="B40:D40"/>
    <mergeCell ref="F40:G40"/>
    <mergeCell ref="K40:M40"/>
    <mergeCell ref="E10:I10"/>
  </mergeCells>
  <hyperlinks>
    <hyperlink ref="C12" location="C.F.!D189" display="PYTNA01F8541" xr:uid="{00000000-0004-0000-0F00-000000000000}"/>
    <hyperlink ref="C13" location="C.F.!D190" display="PYTNA01F8731" xr:uid="{00000000-0004-0000-0F00-000001000000}"/>
    <hyperlink ref="C14" location="C.F.!D193" display="PYTNA01F0902" xr:uid="{00000000-0004-0000-0F00-000002000000}"/>
    <hyperlink ref="C15" location="C.F.!D189" display="PYTNA01F8541" xr:uid="{00000000-0004-0000-0F00-000003000000}"/>
    <hyperlink ref="C16" location="C.F.!D190" display="PYTNA01F8731" xr:uid="{00000000-0004-0000-0F00-000004000000}"/>
    <hyperlink ref="C17" location="C.F.!D193" display="PYTNA01F0902" xr:uid="{00000000-0004-0000-0F00-000005000000}"/>
    <hyperlink ref="C18" location="C.F.!D189" display="PYTNA01F8541" xr:uid="{00000000-0004-0000-0F00-000006000000}"/>
    <hyperlink ref="C19" location="C.F.!D194" display="PYTNA01F1249" xr:uid="{00000000-0004-0000-0F00-000007000000}"/>
    <hyperlink ref="C20" location="C.F.!D195" display="PYTNA02F1255" xr:uid="{00000000-0004-0000-0F00-000008000000}"/>
    <hyperlink ref="C21" location="C.F.!D189" display="PYTNA01F8541" xr:uid="{00000000-0004-0000-0F00-000009000000}"/>
    <hyperlink ref="C22" location="C.F.!D194" display="PYTNA01F1249" xr:uid="{00000000-0004-0000-0F00-00000A000000}"/>
    <hyperlink ref="C23" location="C.F.!D189" display="PYTNA01F8541" xr:uid="{00000000-0004-0000-0F00-00000B000000}"/>
    <hyperlink ref="C24" location="C.F.!D194" display="PYTNA01F1249" xr:uid="{00000000-0004-0000-0F00-00000C000000}"/>
    <hyperlink ref="C25" location="C.F.!D195" display="PYTNA02F1255" xr:uid="{00000000-0004-0000-0F00-00000D000000}"/>
    <hyperlink ref="C26" location="C.F.!D194" display="PYTNA01F1249" xr:uid="{00000000-0004-0000-0F00-00000E000000}"/>
    <hyperlink ref="C27" location="C.F.!D193" display="PYTNA01F0902" xr:uid="{00000000-0004-0000-0F00-00000F000000}"/>
    <hyperlink ref="C28" location="C.F.!D195" display="PYTNA02F1255" xr:uid="{00000000-0004-0000-0F00-000010000000}"/>
    <hyperlink ref="C29" location="C.F.!D193" display="PYTNA01F0902" xr:uid="{00000000-0004-0000-0F00-000011000000}"/>
    <hyperlink ref="C30" location="C.F.!D194" display="PYTNA01F1249" xr:uid="{00000000-0004-0000-0F00-000012000000}"/>
    <hyperlink ref="C31" location="C.F.!D195" display="PYTNA02F1255" xr:uid="{00000000-0004-0000-0F00-000013000000}"/>
    <hyperlink ref="C32" location="C.F.!D189" display="PYTNA01F8541" xr:uid="{00000000-0004-0000-0F00-000014000000}"/>
    <hyperlink ref="C33" location="C.F.!D190" display="PYTNA01F8731" xr:uid="{00000000-0004-0000-0F00-000015000000}"/>
    <hyperlink ref="C34" location="C.F.!D194" display="PYTNA01F1249" xr:uid="{00000000-0004-0000-0F00-000016000000}"/>
    <hyperlink ref="C35" location="C.F.!D195" display="PYTNA02F1255" xr:uid="{00000000-0004-0000-0F00-000017000000}"/>
    <hyperlink ref="C36" location="C.F.!D193" display="PYTNA01F0902" xr:uid="{00000000-0004-0000-0F00-000018000000}"/>
    <hyperlink ref="C37" location="C.F.!D189" display="PYTNA01F8541" xr:uid="{00000000-0004-0000-0F00-000019000000}"/>
    <hyperlink ref="C38" location="C.F.!D190" display="PYTNA01F8731" xr:uid="{00000000-0004-0000-0F00-00001A000000}"/>
    <hyperlink ref="C39" location="C.F.!D194" display="PYTNA01F1249" xr:uid="{00000000-0004-0000-0F00-00001B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20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0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241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44607</v>
      </c>
      <c r="C12" s="40" t="s">
        <v>226</v>
      </c>
      <c r="D12" s="96">
        <v>45000000000</v>
      </c>
      <c r="E12" s="96">
        <v>2500000000</v>
      </c>
      <c r="F12" s="116">
        <v>106.4349</v>
      </c>
      <c r="G12" s="42">
        <v>6.0782679148987065E-2</v>
      </c>
      <c r="H12" s="97">
        <v>1</v>
      </c>
      <c r="I12" s="100">
        <v>7.7499999999999999E-2</v>
      </c>
      <c r="J12" s="46">
        <v>77500000000</v>
      </c>
      <c r="K12" s="64">
        <v>0.9</v>
      </c>
      <c r="L12" s="92">
        <v>1.064349</v>
      </c>
      <c r="M12" s="97">
        <v>8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44607</v>
      </c>
      <c r="C13" s="40" t="s">
        <v>238</v>
      </c>
      <c r="D13" s="96">
        <v>42200000000</v>
      </c>
      <c r="E13" s="117">
        <v>0</v>
      </c>
      <c r="F13" s="118">
        <v>0</v>
      </c>
      <c r="G13" s="118">
        <v>0</v>
      </c>
      <c r="H13" s="119">
        <v>0</v>
      </c>
      <c r="I13" s="100">
        <v>7.8E-2</v>
      </c>
      <c r="J13" s="46">
        <v>11050000000</v>
      </c>
      <c r="K13" s="64">
        <v>0.91713</v>
      </c>
      <c r="L13" s="92">
        <v>0.96270999999999995</v>
      </c>
      <c r="M13" s="97">
        <v>4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44607</v>
      </c>
      <c r="C14" s="40" t="s">
        <v>239</v>
      </c>
      <c r="D14" s="96">
        <v>45000000000</v>
      </c>
      <c r="E14" s="117">
        <v>0</v>
      </c>
      <c r="F14" s="118">
        <v>0</v>
      </c>
      <c r="G14" s="118">
        <v>0</v>
      </c>
      <c r="H14" s="119">
        <v>0</v>
      </c>
      <c r="I14" s="100">
        <v>0.08</v>
      </c>
      <c r="J14" s="46">
        <v>29500000000</v>
      </c>
      <c r="K14" s="64">
        <v>0.82418499999999995</v>
      </c>
      <c r="L14" s="92">
        <v>0.92171999999999998</v>
      </c>
      <c r="M14" s="51">
        <v>4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44607</v>
      </c>
      <c r="C15" s="40" t="s">
        <v>235</v>
      </c>
      <c r="D15" s="96">
        <v>64260000000</v>
      </c>
      <c r="E15" s="96">
        <v>25708000000</v>
      </c>
      <c r="F15" s="120">
        <v>104.18429999999999</v>
      </c>
      <c r="G15" s="42">
        <v>9.8999945989388827E-2</v>
      </c>
      <c r="H15" s="97">
        <v>5</v>
      </c>
      <c r="I15" s="100">
        <v>9.9000000000000005E-2</v>
      </c>
      <c r="J15" s="46">
        <v>57708000000</v>
      </c>
      <c r="K15" s="64">
        <v>0.88584300000000005</v>
      </c>
      <c r="L15" s="64">
        <v>1.049499</v>
      </c>
      <c r="M15" s="51">
        <v>9</v>
      </c>
      <c r="N15" s="10"/>
      <c r="O15" s="10"/>
      <c r="P15" s="10"/>
      <c r="Q15" s="10"/>
      <c r="R15" s="10"/>
      <c r="S15" s="10"/>
      <c r="T15" s="10"/>
    </row>
    <row r="16" spans="1:20" ht="15" x14ac:dyDescent="0.25">
      <c r="A16" s="10"/>
      <c r="B16" s="39">
        <v>44628</v>
      </c>
      <c r="C16" s="40" t="s">
        <v>226</v>
      </c>
      <c r="D16" s="46">
        <v>44000000000</v>
      </c>
      <c r="E16" s="105">
        <v>5650000000</v>
      </c>
      <c r="F16" s="120">
        <v>100.932</v>
      </c>
      <c r="G16" s="42">
        <v>7.9999158603922885E-2</v>
      </c>
      <c r="H16" s="51">
        <v>3</v>
      </c>
      <c r="I16" s="98">
        <v>7.7499999999999999E-2</v>
      </c>
      <c r="J16" s="96">
        <v>76150000000</v>
      </c>
      <c r="K16" s="64">
        <v>0.95474999999999999</v>
      </c>
      <c r="L16" s="64">
        <v>1.06792</v>
      </c>
      <c r="M16" s="51">
        <v>9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44628</v>
      </c>
      <c r="C17" s="40" t="s">
        <v>238</v>
      </c>
      <c r="D17" s="46">
        <v>42000000000</v>
      </c>
      <c r="E17" s="105">
        <v>400000000</v>
      </c>
      <c r="F17" s="120">
        <v>100.1272</v>
      </c>
      <c r="G17" s="42">
        <v>7.7999959120377715E-2</v>
      </c>
      <c r="H17" s="51">
        <v>2</v>
      </c>
      <c r="I17" s="98">
        <v>7.8E-2</v>
      </c>
      <c r="J17" s="96">
        <v>11400000000</v>
      </c>
      <c r="K17" s="64">
        <v>0.88585000000000003</v>
      </c>
      <c r="L17" s="64">
        <v>1.03</v>
      </c>
      <c r="M17" s="51">
        <v>4</v>
      </c>
      <c r="N17" s="10"/>
      <c r="O17" s="10"/>
      <c r="P17" s="10"/>
      <c r="Q17" s="10"/>
      <c r="R17" s="10"/>
      <c r="S17" s="10"/>
      <c r="T17" s="10"/>
    </row>
    <row r="18" spans="1:20" ht="15" customHeight="1" x14ac:dyDescent="0.25">
      <c r="A18" s="10"/>
      <c r="B18" s="39">
        <v>44628</v>
      </c>
      <c r="C18" s="40" t="s">
        <v>239</v>
      </c>
      <c r="D18" s="46">
        <v>45000000000</v>
      </c>
      <c r="E18" s="105">
        <v>800000000</v>
      </c>
      <c r="F18" s="120">
        <v>100.1305</v>
      </c>
      <c r="G18" s="42">
        <v>7.9999921722241435E-2</v>
      </c>
      <c r="H18" s="51">
        <v>2</v>
      </c>
      <c r="I18" s="98">
        <v>0.08</v>
      </c>
      <c r="J18" s="46">
        <v>4301000000</v>
      </c>
      <c r="K18" s="64">
        <v>0.86850000000000005</v>
      </c>
      <c r="L18" s="64">
        <v>1.011304</v>
      </c>
      <c r="M18" s="51">
        <v>4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44656</v>
      </c>
      <c r="C19" s="40" t="s">
        <v>226</v>
      </c>
      <c r="D19" s="96">
        <v>20000000000</v>
      </c>
      <c r="E19" s="105">
        <v>20000000000</v>
      </c>
      <c r="F19" s="120">
        <v>98.026200000000003</v>
      </c>
      <c r="G19" s="42">
        <v>9.1983700522932615E-2</v>
      </c>
      <c r="H19" s="51">
        <v>5</v>
      </c>
      <c r="I19" s="98">
        <v>7.7499999999999999E-2</v>
      </c>
      <c r="J19" s="46">
        <v>53800000000</v>
      </c>
      <c r="K19" s="64">
        <v>0.97524999999999995</v>
      </c>
      <c r="L19" s="64">
        <v>1.0227820000000001</v>
      </c>
      <c r="M19" s="51">
        <v>7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44656</v>
      </c>
      <c r="C20" s="40" t="s">
        <v>238</v>
      </c>
      <c r="D20" s="96">
        <v>35500000000</v>
      </c>
      <c r="E20" s="105">
        <v>1600000000</v>
      </c>
      <c r="F20" s="120">
        <v>100.72069999999999</v>
      </c>
      <c r="G20" s="42">
        <v>7.7999925054036065E-2</v>
      </c>
      <c r="H20" s="51">
        <v>2</v>
      </c>
      <c r="I20" s="98">
        <v>7.8E-2</v>
      </c>
      <c r="J20" s="46">
        <v>16600000000</v>
      </c>
      <c r="K20" s="64">
        <v>0.8155</v>
      </c>
      <c r="L20" s="64">
        <v>1.007207</v>
      </c>
      <c r="M20" s="51">
        <v>4</v>
      </c>
      <c r="N20" s="10"/>
      <c r="O20" s="10"/>
      <c r="P20" s="10"/>
      <c r="Q20" s="10"/>
      <c r="R20" s="10"/>
      <c r="S20" s="10"/>
      <c r="T20" s="10"/>
    </row>
    <row r="21" spans="1:20" ht="15" customHeight="1" x14ac:dyDescent="0.25">
      <c r="A21" s="10"/>
      <c r="B21" s="39">
        <v>44656</v>
      </c>
      <c r="C21" s="40" t="s">
        <v>239</v>
      </c>
      <c r="D21" s="96">
        <v>38000000000</v>
      </c>
      <c r="E21" s="121">
        <v>0</v>
      </c>
      <c r="F21" s="122" t="s">
        <v>14</v>
      </c>
      <c r="G21" s="122" t="s">
        <v>14</v>
      </c>
      <c r="H21" s="122" t="s">
        <v>14</v>
      </c>
      <c r="I21" s="98">
        <v>0.08</v>
      </c>
      <c r="J21" s="46" t="s">
        <v>14</v>
      </c>
      <c r="K21" s="64" t="s">
        <v>14</v>
      </c>
      <c r="L21" s="64" t="s">
        <v>14</v>
      </c>
      <c r="M21" s="51" t="s">
        <v>14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68">
        <v>44656</v>
      </c>
      <c r="C22" s="40" t="s">
        <v>235</v>
      </c>
      <c r="D22" s="96">
        <v>40200000000</v>
      </c>
      <c r="E22" s="105">
        <v>600000000</v>
      </c>
      <c r="F22" s="120">
        <v>100.565</v>
      </c>
      <c r="G22" s="42">
        <v>9.8999935381108461E-2</v>
      </c>
      <c r="H22" s="51">
        <v>1</v>
      </c>
      <c r="I22" s="98">
        <v>9.9000000000000005E-2</v>
      </c>
      <c r="J22" s="46">
        <v>600000000</v>
      </c>
      <c r="K22" s="64">
        <v>1.0056499999999999</v>
      </c>
      <c r="L22" s="64">
        <v>1.0056499999999999</v>
      </c>
      <c r="M22" s="51">
        <v>1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68">
        <v>44691</v>
      </c>
      <c r="C23" s="40" t="s">
        <v>226</v>
      </c>
      <c r="D23" s="96">
        <v>25000000000</v>
      </c>
      <c r="E23" s="46">
        <v>850000000</v>
      </c>
      <c r="F23" s="123">
        <v>103.0034</v>
      </c>
      <c r="G23" s="107">
        <v>7.7566184065848948E-2</v>
      </c>
      <c r="H23" s="124">
        <v>3</v>
      </c>
      <c r="I23" s="98">
        <v>7.7499999999999999E-2</v>
      </c>
      <c r="J23" s="96">
        <v>87982000000</v>
      </c>
      <c r="K23" s="64">
        <v>0.93392399999999998</v>
      </c>
      <c r="L23" s="64">
        <v>1.0300339999999999</v>
      </c>
      <c r="M23" s="51">
        <v>20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68">
        <v>44691</v>
      </c>
      <c r="C24" s="40" t="s">
        <v>238</v>
      </c>
      <c r="D24" s="96">
        <v>28000000000</v>
      </c>
      <c r="E24" s="125">
        <v>0</v>
      </c>
      <c r="F24" s="125" t="s">
        <v>14</v>
      </c>
      <c r="G24" s="125" t="s">
        <v>14</v>
      </c>
      <c r="H24" s="121" t="s">
        <v>14</v>
      </c>
      <c r="I24" s="98">
        <v>7.8E-2</v>
      </c>
      <c r="J24" s="46">
        <v>11600000000</v>
      </c>
      <c r="K24" s="64">
        <v>0.78891299999999998</v>
      </c>
      <c r="L24" s="64">
        <v>0.91327499999999995</v>
      </c>
      <c r="M24" s="51">
        <v>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68">
        <v>44691</v>
      </c>
      <c r="C25" s="40" t="s">
        <v>239</v>
      </c>
      <c r="D25" s="96">
        <v>30400000000</v>
      </c>
      <c r="E25" s="121">
        <v>0</v>
      </c>
      <c r="F25" s="122" t="s">
        <v>14</v>
      </c>
      <c r="G25" s="122" t="s">
        <v>14</v>
      </c>
      <c r="H25" s="122" t="s">
        <v>14</v>
      </c>
      <c r="I25" s="98">
        <v>0.08</v>
      </c>
      <c r="J25" s="46" t="s">
        <v>14</v>
      </c>
      <c r="K25" s="64" t="s">
        <v>14</v>
      </c>
      <c r="L25" s="64" t="s">
        <v>14</v>
      </c>
      <c r="M25" s="51" t="s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68">
        <v>44691</v>
      </c>
      <c r="C26" s="40" t="s">
        <v>235</v>
      </c>
      <c r="D26" s="96">
        <v>40400000000</v>
      </c>
      <c r="E26" s="105">
        <v>1230000000</v>
      </c>
      <c r="F26" s="120">
        <v>101.50660000000001</v>
      </c>
      <c r="G26" s="126">
        <v>9.8999906948813512E-2</v>
      </c>
      <c r="H26" s="51">
        <v>4</v>
      </c>
      <c r="I26" s="98">
        <v>9.9000000000000005E-2</v>
      </c>
      <c r="J26" s="46">
        <v>1340000000</v>
      </c>
      <c r="K26" s="64">
        <v>0.92500000000000004</v>
      </c>
      <c r="L26" s="64">
        <v>1.015066</v>
      </c>
      <c r="M26" s="51">
        <v>6</v>
      </c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68">
        <v>44740</v>
      </c>
      <c r="C27" s="40" t="s">
        <v>226</v>
      </c>
      <c r="D27" s="96">
        <v>16000000000</v>
      </c>
      <c r="E27" s="105">
        <v>0</v>
      </c>
      <c r="F27" s="120" t="s">
        <v>14</v>
      </c>
      <c r="G27" s="126" t="s">
        <v>14</v>
      </c>
      <c r="H27" s="51" t="s">
        <v>14</v>
      </c>
      <c r="I27" s="98">
        <v>7.7499999999999999E-2</v>
      </c>
      <c r="J27" s="46">
        <v>229139000000</v>
      </c>
      <c r="K27" s="64">
        <v>0.93290600000000001</v>
      </c>
      <c r="L27" s="64">
        <v>1.001906</v>
      </c>
      <c r="M27" s="51">
        <v>12</v>
      </c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68">
        <v>44740</v>
      </c>
      <c r="C28" s="40" t="s">
        <v>238</v>
      </c>
      <c r="D28" s="96">
        <v>24000000000</v>
      </c>
      <c r="E28" s="105">
        <v>0</v>
      </c>
      <c r="F28" s="120" t="s">
        <v>14</v>
      </c>
      <c r="G28" s="126" t="s">
        <v>14</v>
      </c>
      <c r="H28" s="51" t="s">
        <v>14</v>
      </c>
      <c r="I28" s="98">
        <v>7.8E-2</v>
      </c>
      <c r="J28" s="46">
        <v>2500000000</v>
      </c>
      <c r="K28" s="64">
        <v>0.89888400000000002</v>
      </c>
      <c r="L28" s="64">
        <v>0.89888400000000002</v>
      </c>
      <c r="M28" s="51">
        <v>1</v>
      </c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68">
        <v>44740</v>
      </c>
      <c r="C29" s="40" t="s">
        <v>239</v>
      </c>
      <c r="D29" s="96">
        <v>34000000000</v>
      </c>
      <c r="E29" s="105">
        <v>0</v>
      </c>
      <c r="F29" s="120" t="s">
        <v>14</v>
      </c>
      <c r="G29" s="126" t="s">
        <v>14</v>
      </c>
      <c r="H29" s="51" t="s">
        <v>14</v>
      </c>
      <c r="I29" s="98">
        <v>0.08</v>
      </c>
      <c r="J29" s="46" t="s">
        <v>14</v>
      </c>
      <c r="K29" s="64" t="s">
        <v>14</v>
      </c>
      <c r="L29" s="64" t="s">
        <v>14</v>
      </c>
      <c r="M29" s="51" t="s">
        <v>14</v>
      </c>
      <c r="N29" s="10"/>
      <c r="O29" s="10"/>
      <c r="P29" s="10"/>
      <c r="Q29" s="10"/>
      <c r="R29" s="10"/>
      <c r="S29" s="10"/>
      <c r="T29" s="10"/>
    </row>
    <row r="30" spans="1:20" ht="15" x14ac:dyDescent="0.25">
      <c r="A30" s="10"/>
      <c r="B30" s="68">
        <v>44740</v>
      </c>
      <c r="C30" s="40" t="s">
        <v>235</v>
      </c>
      <c r="D30" s="96">
        <v>36000000000</v>
      </c>
      <c r="E30" s="105">
        <v>0</v>
      </c>
      <c r="F30" s="120" t="s">
        <v>14</v>
      </c>
      <c r="G30" s="126" t="s">
        <v>14</v>
      </c>
      <c r="H30" s="51" t="s">
        <v>14</v>
      </c>
      <c r="I30" s="98">
        <v>9.9000000000000005E-2</v>
      </c>
      <c r="J30" s="127">
        <v>800000000</v>
      </c>
      <c r="K30" s="64">
        <v>1.0282480000000001</v>
      </c>
      <c r="L30" s="64">
        <v>1.0282480000000001</v>
      </c>
      <c r="M30" s="51">
        <v>1</v>
      </c>
      <c r="N30" s="10"/>
      <c r="O30" s="10"/>
      <c r="P30" s="10"/>
      <c r="Q30" s="10"/>
      <c r="R30" s="10"/>
      <c r="S30" s="10"/>
      <c r="T30" s="10"/>
    </row>
    <row r="31" spans="1:20" ht="15" customHeight="1" x14ac:dyDescent="0.25">
      <c r="A31" s="10"/>
      <c r="B31" s="202" t="s">
        <v>210</v>
      </c>
      <c r="C31" s="203"/>
      <c r="D31" s="204"/>
      <c r="E31" s="112">
        <f>SUM(E12:E30)</f>
        <v>59338000000</v>
      </c>
      <c r="F31" s="205"/>
      <c r="G31" s="206"/>
      <c r="H31" s="70"/>
      <c r="I31" s="63"/>
      <c r="J31" s="113">
        <f>SUM(J12:J30)</f>
        <v>671970000000</v>
      </c>
      <c r="K31" s="205"/>
      <c r="L31" s="206"/>
      <c r="M31" s="207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31"/>
      <c r="C32" s="29"/>
      <c r="D32" s="99"/>
      <c r="E32" s="83"/>
      <c r="F32" s="84"/>
      <c r="G32" s="29"/>
      <c r="H32" s="83"/>
      <c r="I32" s="83"/>
      <c r="J32" s="29"/>
      <c r="K32" s="29"/>
      <c r="L32" s="29"/>
      <c r="M32" s="29"/>
      <c r="N32" s="10"/>
      <c r="O32" s="10"/>
      <c r="P32" s="10"/>
      <c r="Q32" s="10"/>
      <c r="R32" s="10"/>
      <c r="S32" s="10"/>
      <c r="T32" s="10"/>
    </row>
    <row r="33" spans="1:20" ht="15" customHeight="1" x14ac:dyDescent="0.25">
      <c r="A33" s="10"/>
      <c r="B33" s="184" t="s">
        <v>223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0"/>
      <c r="O33" s="10"/>
      <c r="P33" s="10"/>
      <c r="Q33" s="10"/>
      <c r="R33" s="10"/>
      <c r="S33" s="10"/>
      <c r="T33" s="10"/>
    </row>
    <row r="34" spans="1:20" ht="15" x14ac:dyDescent="0.25">
      <c r="A34" s="10"/>
      <c r="B34" s="32" t="str">
        <f>+Subastas!B34</f>
        <v>Fuente: Dirección General de Política de Endeudamiento. VEP. MEF.</v>
      </c>
      <c r="C34" s="29"/>
      <c r="D34" s="29"/>
      <c r="E34" s="85"/>
      <c r="F34" s="29"/>
      <c r="G34" s="29"/>
      <c r="H34" s="83"/>
      <c r="I34" s="83"/>
      <c r="J34" s="29"/>
      <c r="K34" s="29"/>
      <c r="L34" s="29"/>
      <c r="M34" s="29"/>
      <c r="N34" s="10"/>
      <c r="O34" s="10"/>
      <c r="P34" s="10"/>
      <c r="Q34" s="10"/>
      <c r="R34" s="10"/>
      <c r="S34" s="10"/>
      <c r="T34" s="10"/>
    </row>
    <row r="35" spans="1:20" ht="15" x14ac:dyDescent="0.25">
      <c r="A35" s="10"/>
      <c r="B35" s="33"/>
      <c r="C35" s="29"/>
      <c r="D35" s="29"/>
      <c r="E35" s="114"/>
      <c r="F35" s="29"/>
      <c r="G35" s="83"/>
      <c r="H35" s="29"/>
      <c r="I35" s="29"/>
      <c r="J35" s="29"/>
      <c r="K35" s="29"/>
      <c r="L35" s="29"/>
      <c r="M35" s="29"/>
      <c r="N35" s="10"/>
      <c r="O35" s="10"/>
      <c r="P35" s="10"/>
      <c r="Q35" s="10"/>
      <c r="R35" s="10"/>
      <c r="S35" s="10"/>
      <c r="T35" s="10"/>
    </row>
    <row r="36" spans="1:20" ht="15" x14ac:dyDescent="0.25">
      <c r="A36" s="10"/>
      <c r="B36" s="10"/>
      <c r="C36" s="10"/>
      <c r="D36" s="10"/>
      <c r="E36"/>
      <c r="F36"/>
      <c r="G36"/>
      <c r="H36"/>
      <c r="I36"/>
      <c r="J36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" x14ac:dyDescent="0.25">
      <c r="A37" s="10"/>
      <c r="B37" s="10"/>
      <c r="C37" s="10"/>
      <c r="D37" s="26"/>
      <c r="E37" s="25"/>
      <c r="F37"/>
      <c r="G37" s="25"/>
      <c r="H37"/>
      <c r="I37"/>
      <c r="J37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" x14ac:dyDescent="0.25">
      <c r="A38" s="10"/>
      <c r="B38" s="10"/>
      <c r="C38" s="10"/>
      <c r="D38" s="26"/>
      <c r="E38" s="27"/>
      <c r="F38"/>
      <c r="G38" s="25"/>
      <c r="I38"/>
      <c r="J38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" x14ac:dyDescent="0.25">
      <c r="A39" s="10"/>
      <c r="B39" s="10"/>
      <c r="C39" s="10"/>
      <c r="D39" s="26"/>
      <c r="E39" s="27"/>
      <c r="G39" s="25"/>
      <c r="I39"/>
      <c r="J39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" x14ac:dyDescent="0.25">
      <c r="A40" s="10"/>
      <c r="B40" s="10"/>
      <c r="C40" s="10"/>
      <c r="D40" s="26"/>
      <c r="E40" s="27"/>
      <c r="F40"/>
      <c r="G40" s="25"/>
      <c r="I40"/>
      <c r="J4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" x14ac:dyDescent="0.25">
      <c r="A41" s="10"/>
      <c r="B41" s="10"/>
      <c r="C41" s="10"/>
      <c r="D41" s="10"/>
      <c r="E41"/>
      <c r="F41"/>
      <c r="G41"/>
      <c r="H41"/>
      <c r="I41"/>
      <c r="J41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10" customFormat="1" ht="15" x14ac:dyDescent="0.25"/>
    <row r="46" spans="1:20" s="10" customFormat="1" ht="15" x14ac:dyDescent="0.25"/>
    <row r="47" spans="1:20" s="10" customFormat="1" ht="15" x14ac:dyDescent="0.25"/>
    <row r="48" spans="1:20" s="10" customFormat="1" ht="15" x14ac:dyDescent="0.25"/>
    <row r="49" spans="2:13" s="10" customFormat="1" ht="15" x14ac:dyDescent="0.25"/>
    <row r="50" spans="2:13" s="10" customFormat="1" ht="15" x14ac:dyDescent="0.25"/>
    <row r="51" spans="2:13" s="10" customFormat="1" ht="15" x14ac:dyDescent="0.25"/>
    <row r="52" spans="2:13" s="10" customFormat="1" ht="15" x14ac:dyDescent="0.25"/>
    <row r="53" spans="2:13" s="10" customFormat="1" ht="15" x14ac:dyDescent="0.25"/>
    <row r="54" spans="2:13" s="10" customFormat="1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s="10" customFormat="1" ht="1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s="10" customFormat="1" ht="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s="10" customFormat="1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s="10" customFormat="1" ht="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s="10" customFormat="1" ht="1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s="10" customFormat="1" ht="1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s="10" customFormat="1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s="10" customFormat="1" ht="1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s="10" customFormat="1" ht="1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spans="2:13" ht="1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2:13" ht="15" x14ac:dyDescent="0.25"/>
    <row r="355" spans="2:13" ht="15" x14ac:dyDescent="0.25"/>
    <row r="356" spans="2:13" ht="15" x14ac:dyDescent="0.25"/>
    <row r="357" spans="2:13" ht="15" x14ac:dyDescent="0.25"/>
    <row r="358" spans="2:13" ht="15" x14ac:dyDescent="0.25"/>
    <row r="359" spans="2:13" ht="15" x14ac:dyDescent="0.25"/>
    <row r="360" spans="2:13" ht="15" x14ac:dyDescent="0.25"/>
    <row r="361" spans="2:13" ht="15" x14ac:dyDescent="0.25"/>
    <row r="362" spans="2:13" ht="15" x14ac:dyDescent="0.25"/>
    <row r="363" spans="2:13" ht="15" x14ac:dyDescent="0.25"/>
    <row r="364" spans="2:13" ht="15" x14ac:dyDescent="0.25"/>
    <row r="365" spans="2:13" ht="15" x14ac:dyDescent="0.25"/>
    <row r="366" spans="2:13" ht="15" x14ac:dyDescent="0.25"/>
    <row r="367" spans="2:13" ht="15" customHeight="1" x14ac:dyDescent="0.25"/>
    <row r="368" spans="2:13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mergeCells count="7">
    <mergeCell ref="B33:M33"/>
    <mergeCell ref="B8:M8"/>
    <mergeCell ref="J10:M10"/>
    <mergeCell ref="B31:D31"/>
    <mergeCell ref="F31:G31"/>
    <mergeCell ref="K31:M31"/>
    <mergeCell ref="E10:I10"/>
  </mergeCells>
  <hyperlinks>
    <hyperlink ref="C12" location="C.F.!D189" display="PYTNA01F8541" xr:uid="{00000000-0004-0000-1000-000000000000}"/>
    <hyperlink ref="C15" location="C.F.!D193" display="PYTNA01F0902" xr:uid="{00000000-0004-0000-1000-000001000000}"/>
    <hyperlink ref="C13" location="C.F.!D194" display="PYTNA01F1249" xr:uid="{00000000-0004-0000-1000-000002000000}"/>
    <hyperlink ref="C14" location="C.F.!D195" display="PYTNA02F1255" xr:uid="{00000000-0004-0000-1000-000003000000}"/>
    <hyperlink ref="C16" location="C.F.!D189" display="PYTNA01F8541" xr:uid="{00000000-0004-0000-1000-000004000000}"/>
    <hyperlink ref="C17" location="C.F.!D194" display="PYTNA01F1249" xr:uid="{00000000-0004-0000-1000-000005000000}"/>
    <hyperlink ref="C18" location="C.F.!D195" display="PYTNA02F1255" xr:uid="{00000000-0004-0000-1000-000006000000}"/>
    <hyperlink ref="C19" location="C.F.!D189" display="PYTNA01F8541" xr:uid="{00000000-0004-0000-1000-000007000000}"/>
    <hyperlink ref="C20" location="C.F.!D194" display="PYTNA01F1249" xr:uid="{00000000-0004-0000-1000-000008000000}"/>
    <hyperlink ref="C21" location="C.F.!D195" display="PYTNA02F1255" xr:uid="{00000000-0004-0000-1000-000009000000}"/>
    <hyperlink ref="C22" location="C.F.!D193" display="PYTNA01F0902" xr:uid="{00000000-0004-0000-1000-00000A000000}"/>
    <hyperlink ref="C23" location="C.F.!D189" display="PYTNA01F8541" xr:uid="{00000000-0004-0000-1000-00000B000000}"/>
    <hyperlink ref="C26" location="C.F.!D193" display="PYTNA01F0902" xr:uid="{00000000-0004-0000-1000-00000C000000}"/>
    <hyperlink ref="C24" location="C.F.!D194" display="PYTNA01F1249" xr:uid="{00000000-0004-0000-1000-00000D000000}"/>
    <hyperlink ref="C25" location="C.F.!D195" display="PYTNA02F1255" xr:uid="{00000000-0004-0000-1000-00000E000000}"/>
    <hyperlink ref="C27" location="C.F.!D189" display="PYTNA01F8541" xr:uid="{00000000-0004-0000-1000-00000F000000}"/>
    <hyperlink ref="C30" location="C.F.!D193" display="PYTNA01F0902" xr:uid="{00000000-0004-0000-1000-000010000000}"/>
    <hyperlink ref="C28" location="C.F.!D194" display="PYTNA01F1249" xr:uid="{00000000-0004-0000-1000-000011000000}"/>
    <hyperlink ref="C29" location="C.F.!D195" display="PYTNA02F1255" xr:uid="{00000000-0004-0000-1000-00001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405"/>
  <sheetViews>
    <sheetView showGridLines="0" showRowColHeaders="0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9" sqref="B29"/>
    </sheetView>
  </sheetViews>
  <sheetFormatPr baseColWidth="10" defaultColWidth="0" defaultRowHeight="0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1.42578125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20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244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128"/>
      <c r="C10" s="128"/>
      <c r="D10" s="128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44971</v>
      </c>
      <c r="C12" s="129" t="s">
        <v>242</v>
      </c>
      <c r="D12" s="96">
        <v>56784000000</v>
      </c>
      <c r="E12" s="96">
        <v>1600000000</v>
      </c>
      <c r="F12" s="130">
        <v>100</v>
      </c>
      <c r="G12" s="42">
        <v>8.2500000000000004E-2</v>
      </c>
      <c r="H12" s="97">
        <v>3</v>
      </c>
      <c r="I12" s="131">
        <v>8.2500000000000004E-2</v>
      </c>
      <c r="J12" s="46">
        <v>212600000000</v>
      </c>
      <c r="K12" s="132">
        <v>91.400899999999993</v>
      </c>
      <c r="L12" s="132">
        <v>101.6</v>
      </c>
      <c r="M12" s="97">
        <v>13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44971</v>
      </c>
      <c r="C13" s="129" t="s">
        <v>243</v>
      </c>
      <c r="D13" s="96">
        <v>177450000000</v>
      </c>
      <c r="E13" s="96">
        <v>177450000000</v>
      </c>
      <c r="F13" s="130">
        <v>100</v>
      </c>
      <c r="G13" s="42">
        <v>9.0300000000000005E-2</v>
      </c>
      <c r="H13" s="97">
        <v>9</v>
      </c>
      <c r="I13" s="131">
        <v>9.0300000000000005E-2</v>
      </c>
      <c r="J13" s="46">
        <v>379230000000</v>
      </c>
      <c r="K13" s="132">
        <v>90.523300000000006</v>
      </c>
      <c r="L13" s="132">
        <v>105.39</v>
      </c>
      <c r="M13" s="97">
        <v>19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44999</v>
      </c>
      <c r="C14" s="129" t="s">
        <v>242</v>
      </c>
      <c r="D14" s="96">
        <v>78000000000</v>
      </c>
      <c r="E14" s="105">
        <v>800000000</v>
      </c>
      <c r="F14" s="130">
        <v>100.63809999999999</v>
      </c>
      <c r="G14" s="42">
        <v>8.2500053461818296E-2</v>
      </c>
      <c r="H14" s="97">
        <v>3</v>
      </c>
      <c r="I14" s="131">
        <v>8.2500000000000004E-2</v>
      </c>
      <c r="J14" s="46">
        <v>183800000000</v>
      </c>
      <c r="K14" s="132">
        <v>96.229200000000006</v>
      </c>
      <c r="L14" s="132">
        <v>101.6281</v>
      </c>
      <c r="M14" s="97">
        <v>7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44999</v>
      </c>
      <c r="C15" s="129" t="s">
        <v>243</v>
      </c>
      <c r="D15" s="96">
        <v>66470000000</v>
      </c>
      <c r="E15" s="105">
        <v>66470000000</v>
      </c>
      <c r="F15" s="130">
        <v>100.8147</v>
      </c>
      <c r="G15" s="42">
        <v>9.0072520130477979E-2</v>
      </c>
      <c r="H15" s="97">
        <v>5</v>
      </c>
      <c r="I15" s="131">
        <v>9.0300000000000005E-2</v>
      </c>
      <c r="J15" s="46">
        <v>160637000000</v>
      </c>
      <c r="K15" s="132">
        <v>96.798500000000004</v>
      </c>
      <c r="L15" s="132">
        <v>101.85850000000001</v>
      </c>
      <c r="M15" s="97">
        <v>12</v>
      </c>
      <c r="N15" s="10"/>
      <c r="O15" s="10"/>
      <c r="P15" s="10"/>
      <c r="Q15" s="10"/>
      <c r="R15" s="10"/>
      <c r="S15" s="10"/>
      <c r="T15" s="10"/>
    </row>
    <row r="16" spans="1:20" ht="15" customHeight="1" x14ac:dyDescent="0.25">
      <c r="A16" s="10"/>
      <c r="B16" s="39">
        <v>45034</v>
      </c>
      <c r="C16" s="129" t="s">
        <v>242</v>
      </c>
      <c r="D16" s="96">
        <v>800000000</v>
      </c>
      <c r="E16" s="105">
        <v>0</v>
      </c>
      <c r="F16" s="120" t="s">
        <v>14</v>
      </c>
      <c r="G16" s="126" t="s">
        <v>14</v>
      </c>
      <c r="H16" s="51" t="s">
        <v>14</v>
      </c>
      <c r="I16" s="131">
        <v>8.2500000000000004E-2</v>
      </c>
      <c r="J16" s="46" t="s">
        <v>14</v>
      </c>
      <c r="K16" s="132" t="s">
        <v>14</v>
      </c>
      <c r="L16" s="132" t="s">
        <v>14</v>
      </c>
      <c r="M16" s="97" t="s">
        <v>14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45034</v>
      </c>
      <c r="C17" s="129" t="s">
        <v>243</v>
      </c>
      <c r="D17" s="96">
        <v>100000000000</v>
      </c>
      <c r="E17" s="105">
        <v>100000000000</v>
      </c>
      <c r="F17" s="130">
        <v>101.82</v>
      </c>
      <c r="G17" s="42">
        <v>8.9814164279884437E-2</v>
      </c>
      <c r="H17" s="97">
        <v>11</v>
      </c>
      <c r="I17" s="131">
        <v>9.0300000000000005E-2</v>
      </c>
      <c r="J17" s="46">
        <v>309050000000</v>
      </c>
      <c r="K17" s="132">
        <v>97.35</v>
      </c>
      <c r="L17" s="132">
        <v>104.22150000000001</v>
      </c>
      <c r="M17" s="97">
        <v>17</v>
      </c>
      <c r="N17" s="10"/>
      <c r="O17" s="10"/>
      <c r="P17" s="10"/>
      <c r="Q17" s="10"/>
      <c r="R17" s="10"/>
      <c r="S17" s="10"/>
      <c r="T17" s="10"/>
    </row>
    <row r="18" spans="1:20" ht="15" x14ac:dyDescent="0.25">
      <c r="A18" s="10"/>
      <c r="B18" s="39">
        <v>45055</v>
      </c>
      <c r="C18" s="129" t="s">
        <v>242</v>
      </c>
      <c r="D18" s="96">
        <v>1600000000</v>
      </c>
      <c r="E18" s="105">
        <v>1600000000</v>
      </c>
      <c r="F18" s="130">
        <v>101.9144</v>
      </c>
      <c r="G18" s="42">
        <v>8.24999122674E-2</v>
      </c>
      <c r="H18" s="97">
        <v>2</v>
      </c>
      <c r="I18" s="131">
        <v>8.2500000000000004E-2</v>
      </c>
      <c r="J18" s="46">
        <v>1900000000</v>
      </c>
      <c r="K18" s="132">
        <v>101.9144</v>
      </c>
      <c r="L18" s="132">
        <v>101.9204</v>
      </c>
      <c r="M18" s="97">
        <v>2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45055</v>
      </c>
      <c r="C19" s="129" t="s">
        <v>243</v>
      </c>
      <c r="D19" s="96">
        <v>56200000000</v>
      </c>
      <c r="E19" s="105">
        <v>56200000000</v>
      </c>
      <c r="F19" s="130">
        <v>103.5</v>
      </c>
      <c r="G19" s="42">
        <v>8.7573568801700002E-2</v>
      </c>
      <c r="H19" s="97">
        <v>3</v>
      </c>
      <c r="I19" s="131">
        <v>9.0300000000000005E-2</v>
      </c>
      <c r="J19" s="46">
        <v>428100000000</v>
      </c>
      <c r="K19" s="132">
        <v>97.7</v>
      </c>
      <c r="L19" s="132">
        <v>106.1202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45083</v>
      </c>
      <c r="C20" s="129" t="s">
        <v>242</v>
      </c>
      <c r="D20" s="96">
        <v>2000000000</v>
      </c>
      <c r="E20" s="96">
        <v>2000000000</v>
      </c>
      <c r="F20" s="130">
        <v>102.55249999999999</v>
      </c>
      <c r="G20" s="42">
        <v>8.2499965729499997E-2</v>
      </c>
      <c r="H20" s="97">
        <v>1</v>
      </c>
      <c r="I20" s="131">
        <v>8.2500000000000004E-2</v>
      </c>
      <c r="J20" s="46">
        <v>74000000000</v>
      </c>
      <c r="K20" s="132">
        <v>102.53149999999999</v>
      </c>
      <c r="L20" s="132">
        <v>102.55249999999999</v>
      </c>
      <c r="M20" s="97">
        <v>2</v>
      </c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39">
        <v>45083</v>
      </c>
      <c r="C21" s="129" t="s">
        <v>243</v>
      </c>
      <c r="D21" s="96">
        <v>395954000000</v>
      </c>
      <c r="E21" s="96">
        <v>395954000000</v>
      </c>
      <c r="F21" s="130">
        <v>104.8591</v>
      </c>
      <c r="G21" s="42">
        <v>8.63077723893E-2</v>
      </c>
      <c r="H21" s="97">
        <v>4</v>
      </c>
      <c r="I21" s="131">
        <v>9.0300000000000005E-2</v>
      </c>
      <c r="J21" s="46">
        <v>1014074000000</v>
      </c>
      <c r="K21" s="132">
        <v>102.84829999999999</v>
      </c>
      <c r="L21" s="132">
        <v>105.3839</v>
      </c>
      <c r="M21" s="97">
        <v>19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39">
        <v>45146</v>
      </c>
      <c r="C22" s="129" t="s">
        <v>242</v>
      </c>
      <c r="D22" s="96">
        <v>33500000000</v>
      </c>
      <c r="E22" s="96">
        <v>33500000000</v>
      </c>
      <c r="F22" s="130">
        <v>104.21550000000001</v>
      </c>
      <c r="G22" s="42">
        <v>8.1936961737999997E-2</v>
      </c>
      <c r="H22" s="97">
        <v>2</v>
      </c>
      <c r="I22" s="131">
        <v>8.2500000000000004E-2</v>
      </c>
      <c r="J22" s="46">
        <v>117500000000</v>
      </c>
      <c r="K22" s="132">
        <v>103.9532</v>
      </c>
      <c r="L22" s="132">
        <v>105.5</v>
      </c>
      <c r="M22" s="97">
        <v>5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39">
        <v>45146</v>
      </c>
      <c r="C23" s="129" t="s">
        <v>243</v>
      </c>
      <c r="D23" s="96">
        <v>48127000000</v>
      </c>
      <c r="E23" s="96">
        <v>48127000000</v>
      </c>
      <c r="F23" s="130">
        <v>107.4357</v>
      </c>
      <c r="G23" s="42">
        <v>8.4401843677999994E-2</v>
      </c>
      <c r="H23" s="97">
        <v>3</v>
      </c>
      <c r="I23" s="131">
        <v>9.0300000000000005E-2</v>
      </c>
      <c r="J23" s="46">
        <v>278874000000</v>
      </c>
      <c r="K23" s="132">
        <v>104.29989999999999</v>
      </c>
      <c r="L23" s="132">
        <v>108.56</v>
      </c>
      <c r="M23" s="97">
        <v>15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39">
        <v>45282</v>
      </c>
      <c r="C24" s="129" t="s">
        <v>242</v>
      </c>
      <c r="D24" s="96">
        <v>1473200000000</v>
      </c>
      <c r="E24" s="105">
        <v>913850000000</v>
      </c>
      <c r="F24" s="130">
        <v>105.10169999999999</v>
      </c>
      <c r="G24" s="42">
        <v>7.6439353402000004E-2</v>
      </c>
      <c r="H24" s="51">
        <v>12</v>
      </c>
      <c r="I24" s="107">
        <v>8.2500000000000004E-2</v>
      </c>
      <c r="J24" s="96">
        <v>1068850000000</v>
      </c>
      <c r="K24" s="132">
        <v>102.9817</v>
      </c>
      <c r="L24" s="132">
        <v>108.6217</v>
      </c>
      <c r="M24" s="51">
        <v>14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39">
        <v>45282</v>
      </c>
      <c r="C25" s="129" t="s">
        <v>243</v>
      </c>
      <c r="D25" s="96">
        <v>1473200000000</v>
      </c>
      <c r="E25" s="105">
        <v>705900000000</v>
      </c>
      <c r="F25" s="130">
        <v>109.17740000000001</v>
      </c>
      <c r="G25" s="42">
        <v>7.8000088886999996E-2</v>
      </c>
      <c r="H25" s="51">
        <v>9</v>
      </c>
      <c r="I25" s="107">
        <v>9.0300000000000005E-2</v>
      </c>
      <c r="J25" s="96">
        <v>797450000000</v>
      </c>
      <c r="K25" s="132">
        <v>104</v>
      </c>
      <c r="L25" s="132">
        <v>113.17789999999999</v>
      </c>
      <c r="M25" s="51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211" t="s">
        <v>210</v>
      </c>
      <c r="C26" s="212"/>
      <c r="D26" s="213"/>
      <c r="E26" s="112">
        <f>SUM(E12:E25)</f>
        <v>2503451000000</v>
      </c>
      <c r="F26" s="214"/>
      <c r="G26" s="215"/>
      <c r="H26" s="133"/>
      <c r="I26" s="134"/>
      <c r="J26" s="113">
        <f>SUM(J12:J25)</f>
        <v>5026065000000</v>
      </c>
      <c r="K26" s="214"/>
      <c r="L26" s="215"/>
      <c r="M26" s="216"/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31"/>
      <c r="C27" s="29"/>
      <c r="D27" s="82"/>
      <c r="E27" s="83"/>
      <c r="F27" s="84"/>
      <c r="G27" s="29"/>
      <c r="H27" s="83"/>
      <c r="I27" s="83"/>
      <c r="J27" s="29"/>
      <c r="K27" s="29"/>
      <c r="L27" s="29"/>
      <c r="M27" s="29"/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184" t="s">
        <v>223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3"/>
      <c r="I29" s="83"/>
      <c r="J29" s="29"/>
      <c r="K29" s="29"/>
      <c r="L29" s="29"/>
      <c r="M29" s="29"/>
      <c r="N29" s="10"/>
      <c r="O29" s="10"/>
      <c r="P29" s="10"/>
      <c r="Q29" s="10"/>
      <c r="R29" s="10"/>
      <c r="S29" s="10"/>
      <c r="T29" s="10"/>
    </row>
    <row r="30" spans="1:20" s="10" customFormat="1" ht="15" x14ac:dyDescent="0.25">
      <c r="B30" s="33"/>
      <c r="C30" s="29"/>
      <c r="D30" s="29"/>
      <c r="E30" s="114"/>
      <c r="F30" s="29"/>
      <c r="G30" s="83"/>
      <c r="H30" s="29"/>
      <c r="I30" s="29"/>
      <c r="J30" s="29"/>
      <c r="K30" s="29"/>
      <c r="L30" s="29"/>
      <c r="M30" s="29"/>
    </row>
    <row r="31" spans="1:20" s="10" customFormat="1" ht="15" x14ac:dyDescent="0.25">
      <c r="B31" s="29"/>
      <c r="C31" s="29"/>
      <c r="D31" s="29"/>
      <c r="E31" s="38"/>
      <c r="F31" s="38"/>
      <c r="G31" s="38"/>
      <c r="H31" s="38"/>
      <c r="I31" s="38"/>
      <c r="J31" s="38"/>
      <c r="K31" s="29"/>
      <c r="L31" s="29"/>
      <c r="M31" s="29"/>
    </row>
    <row r="32" spans="1:20" s="10" customFormat="1" ht="15" x14ac:dyDescent="0.25">
      <c r="D32" s="26"/>
      <c r="E32" s="25"/>
      <c r="F32" s="11"/>
      <c r="G32" s="25"/>
      <c r="H32" s="11"/>
      <c r="I32" s="11"/>
      <c r="J32" s="11"/>
    </row>
    <row r="33" spans="4:10" s="10" customFormat="1" ht="15" x14ac:dyDescent="0.25">
      <c r="D33" s="26"/>
      <c r="E33" s="27"/>
      <c r="F33" s="11"/>
      <c r="G33" s="25"/>
      <c r="H33" s="11"/>
      <c r="I33" s="11"/>
      <c r="J33" s="11"/>
    </row>
    <row r="34" spans="4:10" s="10" customFormat="1" ht="15" x14ac:dyDescent="0.25">
      <c r="D34" s="26"/>
      <c r="E34" s="27"/>
      <c r="F34" s="11"/>
      <c r="G34" s="25"/>
      <c r="H34" s="11"/>
      <c r="I34" s="11"/>
      <c r="J34" s="11"/>
    </row>
    <row r="35" spans="4:10" s="10" customFormat="1" ht="15" x14ac:dyDescent="0.25">
      <c r="D35" s="26"/>
      <c r="E35" s="27"/>
      <c r="F35" s="11"/>
      <c r="G35" s="25"/>
      <c r="H35" s="11"/>
      <c r="I35" s="11"/>
      <c r="J35" s="11"/>
    </row>
    <row r="36" spans="4:10" s="10" customFormat="1" ht="15" x14ac:dyDescent="0.25">
      <c r="E36" s="11"/>
      <c r="F36" s="11"/>
      <c r="G36" s="11"/>
      <c r="H36" s="11"/>
      <c r="I36" s="11"/>
      <c r="J36" s="11"/>
    </row>
    <row r="37" spans="4:10" s="10" customFormat="1" ht="15" x14ac:dyDescent="0.25"/>
    <row r="38" spans="4:10" s="10" customFormat="1" ht="15" x14ac:dyDescent="0.25"/>
    <row r="39" spans="4:10" s="10" customFormat="1" ht="15" x14ac:dyDescent="0.25"/>
    <row r="40" spans="4:10" s="10" customFormat="1" ht="15" x14ac:dyDescent="0.25"/>
    <row r="41" spans="4:10" s="10" customFormat="1" ht="15" x14ac:dyDescent="0.25"/>
    <row r="42" spans="4:10" s="10" customFormat="1" ht="15" x14ac:dyDescent="0.25"/>
    <row r="43" spans="4:10" s="10" customFormat="1" ht="15" x14ac:dyDescent="0.25"/>
    <row r="44" spans="4:10" s="10" customFormat="1" ht="15" x14ac:dyDescent="0.25"/>
    <row r="45" spans="4:10" s="10" customFormat="1" ht="15" x14ac:dyDescent="0.25"/>
    <row r="46" spans="4:10" s="10" customFormat="1" ht="15" x14ac:dyDescent="0.25"/>
    <row r="47" spans="4:10" s="10" customFormat="1" ht="15" x14ac:dyDescent="0.25"/>
    <row r="48" spans="4:10" s="10" customFormat="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spans="2:13" ht="15" x14ac:dyDescent="0.25"/>
    <row r="338" spans="2:13" ht="15" x14ac:dyDescent="0.25"/>
    <row r="339" spans="2:13" ht="15" x14ac:dyDescent="0.25"/>
    <row r="340" spans="2:13" ht="15" x14ac:dyDescent="0.25"/>
    <row r="341" spans="2:13" ht="15" x14ac:dyDescent="0.25"/>
    <row r="342" spans="2:13" ht="15" x14ac:dyDescent="0.25"/>
    <row r="343" spans="2:13" ht="15" x14ac:dyDescent="0.25"/>
    <row r="344" spans="2:13" ht="15" x14ac:dyDescent="0.25"/>
    <row r="345" spans="2:13" ht="15" x14ac:dyDescent="0.25"/>
    <row r="346" spans="2:13" ht="15" x14ac:dyDescent="0.25"/>
    <row r="347" spans="2:13" ht="15" x14ac:dyDescent="0.25"/>
    <row r="348" spans="2:13" ht="1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2:13" ht="15" x14ac:dyDescent="0.25"/>
    <row r="350" spans="2:13" ht="15" x14ac:dyDescent="0.25"/>
    <row r="351" spans="2:13" ht="15" x14ac:dyDescent="0.25"/>
    <row r="352" spans="2:13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28:M28"/>
    <mergeCell ref="B8:M8"/>
    <mergeCell ref="J10:M10"/>
    <mergeCell ref="B26:D26"/>
    <mergeCell ref="F26:G26"/>
    <mergeCell ref="K26:M26"/>
    <mergeCell ref="E10:I10"/>
  </mergeCells>
  <hyperlinks>
    <hyperlink ref="C12" location="PYTNA01F4482" display="PYTNA01F4482" xr:uid="{00000000-0004-0000-1100-000000000000}"/>
    <hyperlink ref="C13" location="PYTNA02F4499" display="PYTNA02F4499" xr:uid="{00000000-0004-0000-1100-000001000000}"/>
    <hyperlink ref="C14" location="PYTNA01F4482" display="PYTNA01F4482" xr:uid="{00000000-0004-0000-1100-000002000000}"/>
    <hyperlink ref="C16" location="PYTNA01F4482" display="PYTNA01F4482" xr:uid="{00000000-0004-0000-1100-000003000000}"/>
    <hyperlink ref="C18" location="PYTNA01F4482" display="PYTNA01F4482" xr:uid="{00000000-0004-0000-1100-000004000000}"/>
    <hyperlink ref="C20" location="PYTNA01F4482" display="PYTNA01F4482" xr:uid="{00000000-0004-0000-1100-000005000000}"/>
    <hyperlink ref="C15" location="PYTNA02F4499" display="PYTNA02F4499" xr:uid="{00000000-0004-0000-1100-000006000000}"/>
    <hyperlink ref="C17" location="PYTNA02F4499" display="PYTNA02F4499" xr:uid="{00000000-0004-0000-1100-000007000000}"/>
    <hyperlink ref="C19" location="PYTNA02F4499" display="PYTNA02F4499" xr:uid="{00000000-0004-0000-1100-000008000000}"/>
    <hyperlink ref="C21" location="PYTNA02F4499" display="PYTNA02F4499" xr:uid="{00000000-0004-0000-1100-000009000000}"/>
    <hyperlink ref="C22" location="PYTNA01F4482" display="PYTNA01F4482" xr:uid="{00000000-0004-0000-1100-00000A000000}"/>
    <hyperlink ref="C23" location="PYTNA02F4499" display="PYTNA02F4499" xr:uid="{00000000-0004-0000-1100-00000B000000}"/>
    <hyperlink ref="C24" location="PYTNA01F4482" display="PYTNA01F4482" xr:uid="{00000000-0004-0000-1100-00000C000000}"/>
    <hyperlink ref="C25" location="PYTNA02F4499" display="PYTNA02F4499" xr:uid="{00000000-0004-0000-1100-00000D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VV401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3" t="s">
        <v>262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2" t="s">
        <v>209</v>
      </c>
      <c r="F10" s="223"/>
      <c r="G10" s="223"/>
      <c r="H10" s="223"/>
      <c r="I10" s="223"/>
      <c r="J10" s="224"/>
      <c r="K10" s="217" t="s">
        <v>208</v>
      </c>
      <c r="L10" s="218"/>
      <c r="M10" s="55"/>
      <c r="N10" s="55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55"/>
      <c r="N11" s="55"/>
      <c r="O11" s="10"/>
      <c r="P11" s="10"/>
      <c r="Q11" s="10"/>
      <c r="R11" s="10"/>
      <c r="S11" s="10"/>
    </row>
    <row r="12" spans="1:21" ht="15" x14ac:dyDescent="0.25">
      <c r="A12" s="10"/>
      <c r="B12" s="39">
        <v>45377</v>
      </c>
      <c r="C12" s="40" t="s">
        <v>242</v>
      </c>
      <c r="D12" s="219">
        <v>2541270000000</v>
      </c>
      <c r="E12" s="96">
        <v>29480000000</v>
      </c>
      <c r="F12" s="188">
        <f>+SUM(E12:E14)/$C$26</f>
        <v>120157616.07385284</v>
      </c>
      <c r="G12" s="130">
        <v>105.04600000000001</v>
      </c>
      <c r="H12" s="42">
        <v>7.0499999999999993E-2</v>
      </c>
      <c r="I12" s="97">
        <v>16</v>
      </c>
      <c r="J12" s="131">
        <v>8.2500000000000004E-2</v>
      </c>
      <c r="K12" s="46">
        <v>654000000000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39">
        <v>45377</v>
      </c>
      <c r="C13" s="40" t="s">
        <v>243</v>
      </c>
      <c r="D13" s="220"/>
      <c r="E13" s="96">
        <v>294801000000</v>
      </c>
      <c r="F13" s="190"/>
      <c r="G13" s="130">
        <v>108.5437</v>
      </c>
      <c r="H13" s="42">
        <v>7.4499999999999997E-2</v>
      </c>
      <c r="I13" s="97">
        <v>15</v>
      </c>
      <c r="J13" s="131">
        <v>9.0300000000000005E-2</v>
      </c>
      <c r="K13" s="46">
        <v>980000000000</v>
      </c>
      <c r="L13" s="97">
        <v>15</v>
      </c>
      <c r="M13" s="29"/>
      <c r="N13" s="29"/>
      <c r="O13" s="10"/>
      <c r="P13" s="10"/>
      <c r="Q13" s="10"/>
      <c r="R13" s="10"/>
      <c r="S13" s="10"/>
    </row>
    <row r="14" spans="1:21" ht="15" customHeight="1" x14ac:dyDescent="0.25">
      <c r="A14" s="10"/>
      <c r="B14" s="39">
        <v>45377</v>
      </c>
      <c r="C14" s="40" t="s">
        <v>239</v>
      </c>
      <c r="D14" s="221"/>
      <c r="E14" s="96">
        <v>560800000000</v>
      </c>
      <c r="F14" s="189"/>
      <c r="G14" s="130">
        <v>100.9927</v>
      </c>
      <c r="H14" s="42">
        <v>7.9500000000000001E-2</v>
      </c>
      <c r="I14" s="97">
        <v>7</v>
      </c>
      <c r="J14" s="131">
        <v>0.08</v>
      </c>
      <c r="K14" s="46">
        <v>560800000000</v>
      </c>
      <c r="L14" s="97">
        <v>7</v>
      </c>
      <c r="M14" s="29"/>
      <c r="N14" s="29"/>
      <c r="O14" s="10"/>
      <c r="P14" s="10"/>
      <c r="Q14" s="10"/>
      <c r="R14" s="10"/>
      <c r="S14" s="10"/>
    </row>
    <row r="15" spans="1:21" ht="15" customHeight="1" x14ac:dyDescent="0.25">
      <c r="A15" s="10"/>
      <c r="B15" s="39">
        <v>45469</v>
      </c>
      <c r="C15" s="40" t="s">
        <v>263</v>
      </c>
      <c r="D15" s="219">
        <v>1656189000000</v>
      </c>
      <c r="E15" s="96">
        <v>100000000000</v>
      </c>
      <c r="F15" s="188">
        <f>+SUM(E15:E17)/$C$26</f>
        <v>39845234.862883516</v>
      </c>
      <c r="G15" s="130">
        <v>100</v>
      </c>
      <c r="H15" s="42">
        <v>7.0999999999999994E-2</v>
      </c>
      <c r="I15" s="51">
        <v>6</v>
      </c>
      <c r="J15" s="42">
        <v>7.0999999999999994E-2</v>
      </c>
      <c r="K15" s="46">
        <v>100000000000</v>
      </c>
      <c r="L15" s="51">
        <v>6</v>
      </c>
      <c r="M15" s="29"/>
      <c r="N15" s="29"/>
      <c r="O15" s="10"/>
      <c r="P15" s="10"/>
      <c r="Q15" s="10"/>
      <c r="R15" s="10"/>
      <c r="S15" s="10"/>
    </row>
    <row r="16" spans="1:21" ht="15" customHeight="1" x14ac:dyDescent="0.25">
      <c r="A16" s="10"/>
      <c r="B16" s="39">
        <v>45469</v>
      </c>
      <c r="C16" s="40" t="s">
        <v>264</v>
      </c>
      <c r="D16" s="220"/>
      <c r="E16" s="96">
        <v>73500000000</v>
      </c>
      <c r="F16" s="190"/>
      <c r="G16" s="130">
        <v>100</v>
      </c>
      <c r="H16" s="42">
        <v>7.4499999999999997E-2</v>
      </c>
      <c r="I16" s="51">
        <v>5</v>
      </c>
      <c r="J16" s="42">
        <v>7.4499999999999997E-2</v>
      </c>
      <c r="K16" s="46">
        <v>73500000000</v>
      </c>
      <c r="L16" s="51">
        <v>5</v>
      </c>
      <c r="M16" s="29"/>
      <c r="N16" s="29"/>
      <c r="O16" s="10"/>
      <c r="P16" s="10"/>
      <c r="Q16" s="10"/>
      <c r="R16" s="10"/>
      <c r="S16" s="10"/>
    </row>
    <row r="17" spans="1:21" ht="15" customHeight="1" x14ac:dyDescent="0.25">
      <c r="A17" s="10"/>
      <c r="B17" s="39">
        <v>45469</v>
      </c>
      <c r="C17" s="40" t="s">
        <v>265</v>
      </c>
      <c r="D17" s="221"/>
      <c r="E17" s="96">
        <v>120000000000</v>
      </c>
      <c r="F17" s="189"/>
      <c r="G17" s="130">
        <v>100</v>
      </c>
      <c r="H17" s="42">
        <v>7.5999999999999998E-2</v>
      </c>
      <c r="I17" s="51">
        <v>5</v>
      </c>
      <c r="J17" s="42">
        <v>7.5999999999999998E-2</v>
      </c>
      <c r="K17" s="46">
        <v>120000000000</v>
      </c>
      <c r="L17" s="51">
        <v>5</v>
      </c>
      <c r="M17" s="29"/>
      <c r="N17" s="29"/>
      <c r="O17" s="10"/>
      <c r="P17" s="10"/>
      <c r="Q17" s="10"/>
      <c r="R17" s="10"/>
      <c r="S17" s="10"/>
    </row>
    <row r="18" spans="1:21" ht="15" customHeight="1" x14ac:dyDescent="0.25">
      <c r="A18" s="10"/>
      <c r="B18" s="39">
        <v>45560</v>
      </c>
      <c r="C18" s="40" t="s">
        <v>263</v>
      </c>
      <c r="D18" s="188">
        <v>1362689000000</v>
      </c>
      <c r="E18" s="96">
        <v>62000000000</v>
      </c>
      <c r="F18" s="188">
        <f>+SUM(E18:E20)/$C$26</f>
        <v>30138474.070051588</v>
      </c>
      <c r="G18" s="130">
        <v>101.343</v>
      </c>
      <c r="H18" s="42">
        <v>7.1999999999999995E-2</v>
      </c>
      <c r="I18" s="51">
        <v>7</v>
      </c>
      <c r="J18" s="42">
        <v>7.0999999999999994E-2</v>
      </c>
      <c r="K18" s="46">
        <v>62000000000</v>
      </c>
      <c r="L18" s="51">
        <v>7</v>
      </c>
      <c r="M18" s="29"/>
      <c r="N18" s="29"/>
      <c r="O18" s="10"/>
      <c r="P18" s="10"/>
      <c r="Q18" s="10"/>
      <c r="R18" s="10"/>
      <c r="S18" s="10"/>
    </row>
    <row r="19" spans="1:21" ht="15" customHeight="1" x14ac:dyDescent="0.25">
      <c r="A19" s="10"/>
      <c r="B19" s="39">
        <v>45560</v>
      </c>
      <c r="C19" s="40" t="s">
        <v>264</v>
      </c>
      <c r="D19" s="190"/>
      <c r="E19" s="96">
        <v>45000000000</v>
      </c>
      <c r="F19" s="190"/>
      <c r="G19" s="130">
        <v>101.2457</v>
      </c>
      <c r="H19" s="42">
        <v>7.5499999999999998E-2</v>
      </c>
      <c r="I19" s="51">
        <v>4</v>
      </c>
      <c r="J19" s="42">
        <v>7.4499999999999997E-2</v>
      </c>
      <c r="K19" s="46">
        <v>45000000000</v>
      </c>
      <c r="L19" s="51">
        <v>4</v>
      </c>
      <c r="M19" s="29"/>
      <c r="N19" s="29"/>
      <c r="O19" s="10"/>
      <c r="P19" s="10"/>
      <c r="Q19" s="10"/>
      <c r="R19" s="10"/>
      <c r="S19" s="10"/>
    </row>
    <row r="20" spans="1:21" ht="15" customHeight="1" x14ac:dyDescent="0.25">
      <c r="A20" s="10"/>
      <c r="B20" s="39">
        <v>45560</v>
      </c>
      <c r="C20" s="40" t="s">
        <v>265</v>
      </c>
      <c r="D20" s="189"/>
      <c r="E20" s="96">
        <v>115000000000</v>
      </c>
      <c r="F20" s="189"/>
      <c r="G20" s="130">
        <v>101.18380000000001</v>
      </c>
      <c r="H20" s="42">
        <v>7.6999999999999999E-2</v>
      </c>
      <c r="I20" s="51">
        <v>3</v>
      </c>
      <c r="J20" s="42">
        <v>7.5999999999999998E-2</v>
      </c>
      <c r="K20" s="46">
        <v>115000000000</v>
      </c>
      <c r="L20" s="51">
        <v>3</v>
      </c>
      <c r="M20" s="29"/>
      <c r="N20" s="29"/>
      <c r="O20" s="10"/>
      <c r="P20" s="10"/>
      <c r="Q20" s="10"/>
      <c r="R20" s="10"/>
      <c r="S20" s="10"/>
    </row>
    <row r="21" spans="1:21" ht="15" x14ac:dyDescent="0.25">
      <c r="A21" s="10"/>
      <c r="B21" s="39">
        <v>45636</v>
      </c>
      <c r="C21" s="40" t="s">
        <v>265</v>
      </c>
      <c r="D21" s="105">
        <v>58928000000</v>
      </c>
      <c r="E21" s="46">
        <v>58928000000</v>
      </c>
      <c r="F21" s="46">
        <f>+E21/C26</f>
        <v>8000000</v>
      </c>
      <c r="G21" s="130">
        <v>103.45650000000001</v>
      </c>
      <c r="H21" s="42">
        <v>7.5999999999999998E-2</v>
      </c>
      <c r="I21" s="51">
        <v>3</v>
      </c>
      <c r="J21" s="42">
        <v>7.5999999999999998E-2</v>
      </c>
      <c r="K21" s="46">
        <v>64428000000</v>
      </c>
      <c r="L21" s="51">
        <v>3</v>
      </c>
      <c r="M21" s="29"/>
      <c r="N21" s="29"/>
      <c r="O21" s="10"/>
      <c r="P21" s="10"/>
      <c r="Q21" s="10"/>
      <c r="R21" s="10"/>
      <c r="S21" s="10"/>
    </row>
    <row r="22" spans="1:21" ht="15" x14ac:dyDescent="0.25">
      <c r="A22" s="10"/>
      <c r="B22" s="211" t="s">
        <v>210</v>
      </c>
      <c r="C22" s="212"/>
      <c r="D22" s="213"/>
      <c r="E22" s="112">
        <f>SUM(E12:E21)</f>
        <v>1459509000000</v>
      </c>
      <c r="F22" s="112">
        <f>+SUM(F12:F21)</f>
        <v>198141325.00678793</v>
      </c>
      <c r="G22" s="214"/>
      <c r="H22" s="215"/>
      <c r="I22" s="133"/>
      <c r="J22" s="134"/>
      <c r="K22" s="113">
        <f>SUM(K12:K21)</f>
        <v>2774728000000</v>
      </c>
      <c r="L22" s="135"/>
      <c r="M22" s="29"/>
      <c r="N22" s="29"/>
      <c r="O22" s="10"/>
      <c r="P22" s="10"/>
      <c r="Q22" s="10"/>
      <c r="R22" s="10"/>
      <c r="S22" s="10"/>
    </row>
    <row r="23" spans="1:21" ht="15" x14ac:dyDescent="0.25">
      <c r="A23" s="10"/>
      <c r="B23" s="31"/>
      <c r="C23" s="29"/>
      <c r="D23" s="82"/>
      <c r="E23" s="83"/>
      <c r="F23" s="83"/>
      <c r="G23" s="84"/>
      <c r="H23" s="29"/>
      <c r="I23" s="83"/>
      <c r="J23" s="83"/>
      <c r="K23" s="29"/>
      <c r="L23" s="29"/>
      <c r="M23" s="29"/>
      <c r="N23" s="29"/>
      <c r="O23" s="10"/>
      <c r="P23" s="10"/>
      <c r="Q23" s="10"/>
      <c r="R23" s="10"/>
      <c r="S23" s="10"/>
      <c r="T23" s="10"/>
      <c r="U23" s="10"/>
    </row>
    <row r="24" spans="1:21" ht="15" x14ac:dyDescent="0.25">
      <c r="A24" s="10"/>
      <c r="B24" s="184" t="s">
        <v>223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0"/>
      <c r="P24" s="10"/>
      <c r="Q24" s="10"/>
      <c r="R24" s="10"/>
      <c r="S24" s="10"/>
      <c r="T24" s="10"/>
      <c r="U24" s="10"/>
    </row>
    <row r="25" spans="1:21" ht="15" x14ac:dyDescent="0.25">
      <c r="A25" s="10"/>
      <c r="B25" s="32" t="str">
        <f>+Subastas!B34</f>
        <v>Fuente: Dirección General de Política de Endeudamiento. VEP. MEF.</v>
      </c>
      <c r="C25" s="29"/>
      <c r="D25" s="29"/>
      <c r="E25" s="85"/>
      <c r="F25" s="85"/>
      <c r="G25" s="29"/>
      <c r="H25" s="29"/>
      <c r="I25" s="83"/>
      <c r="J25" s="83"/>
      <c r="K25" s="29"/>
      <c r="L25" s="29"/>
      <c r="M25" s="29"/>
      <c r="N25" s="29"/>
      <c r="O25" s="10"/>
      <c r="P25" s="10"/>
      <c r="Q25" s="10"/>
      <c r="R25" s="10"/>
      <c r="S25" s="10"/>
      <c r="T25" s="10"/>
      <c r="U25" s="10"/>
    </row>
    <row r="26" spans="1:21" s="10" customFormat="1" ht="15" x14ac:dyDescent="0.25">
      <c r="B26" s="136" t="s">
        <v>268</v>
      </c>
      <c r="C26" s="137">
        <v>7366</v>
      </c>
      <c r="D26" s="29"/>
      <c r="E26" s="114"/>
      <c r="F26" s="114"/>
      <c r="G26" s="29"/>
      <c r="H26" s="83"/>
      <c r="I26" s="29"/>
      <c r="J26" s="29"/>
      <c r="K26" s="29"/>
      <c r="L26" s="29"/>
      <c r="M26" s="29"/>
      <c r="N26" s="29"/>
    </row>
    <row r="27" spans="1:21" s="10" customFormat="1" ht="15" customHeight="1" x14ac:dyDescent="0.25">
      <c r="B27" s="136" t="s">
        <v>295</v>
      </c>
      <c r="D27" s="29"/>
      <c r="E27" s="38"/>
      <c r="F27" s="38"/>
      <c r="G27" s="38"/>
      <c r="H27" s="38"/>
      <c r="I27" s="38"/>
      <c r="J27" s="38"/>
      <c r="K27" s="38"/>
      <c r="L27" s="29"/>
      <c r="M27" s="29"/>
      <c r="N27" s="29"/>
    </row>
    <row r="28" spans="1:21" s="10" customFormat="1" ht="15" x14ac:dyDescent="0.25">
      <c r="B28" s="138"/>
      <c r="C28" s="138"/>
      <c r="D28" s="139"/>
      <c r="E28" s="140"/>
      <c r="F28" s="140"/>
      <c r="G28" s="38"/>
      <c r="H28" s="140"/>
      <c r="I28" s="38"/>
      <c r="J28" s="38"/>
      <c r="K28" s="38"/>
      <c r="L28" s="29"/>
      <c r="M28" s="29"/>
      <c r="N28" s="29"/>
    </row>
    <row r="29" spans="1:21" s="10" customFormat="1" ht="15" x14ac:dyDescent="0.25">
      <c r="D29" s="22"/>
      <c r="E29" s="27"/>
      <c r="F29" s="27"/>
      <c r="G29" s="11"/>
      <c r="H29" s="25"/>
      <c r="I29" s="11"/>
      <c r="J29" s="11"/>
      <c r="K29" s="11"/>
    </row>
    <row r="30" spans="1:21" s="10" customFormat="1" ht="15" x14ac:dyDescent="0.25">
      <c r="D30" s="26"/>
      <c r="E30" s="27"/>
      <c r="F30" s="27"/>
      <c r="G30" s="11"/>
      <c r="H30" s="25"/>
      <c r="I30" s="11"/>
      <c r="J30" s="11"/>
      <c r="K30" s="11"/>
    </row>
    <row r="31" spans="1:21" s="10" customFormat="1" ht="15" x14ac:dyDescent="0.25">
      <c r="D31" s="22"/>
      <c r="E31" s="27"/>
      <c r="F31" s="27"/>
      <c r="G31" s="11"/>
      <c r="H31" s="25"/>
      <c r="I31" s="11"/>
      <c r="J31" s="11"/>
      <c r="K31" s="11"/>
    </row>
    <row r="32" spans="1:21" s="10" customFormat="1" ht="15" x14ac:dyDescent="0.25">
      <c r="D32" s="22"/>
      <c r="E32" s="11"/>
      <c r="F32" s="11"/>
      <c r="G32" s="11"/>
      <c r="H32" s="11"/>
      <c r="I32" s="11"/>
      <c r="J32" s="11"/>
      <c r="K32" s="11"/>
    </row>
    <row r="33" spans="4:4" s="10" customFormat="1" ht="15" x14ac:dyDescent="0.25">
      <c r="D33" s="22"/>
    </row>
    <row r="34" spans="4:4" s="10" customFormat="1" ht="15" x14ac:dyDescent="0.25"/>
    <row r="35" spans="4:4" s="10" customFormat="1" ht="15" x14ac:dyDescent="0.25"/>
    <row r="36" spans="4:4" s="10" customFormat="1" ht="15" x14ac:dyDescent="0.25"/>
    <row r="37" spans="4:4" s="10" customFormat="1" ht="15" x14ac:dyDescent="0.25"/>
    <row r="38" spans="4:4" s="10" customFormat="1" ht="15" x14ac:dyDescent="0.25"/>
    <row r="39" spans="4:4" s="10" customFormat="1" ht="15" x14ac:dyDescent="0.25"/>
    <row r="40" spans="4:4" s="10" customFormat="1" ht="15" hidden="1" x14ac:dyDescent="0.25"/>
    <row r="41" spans="4:4" s="10" customFormat="1" ht="15" hidden="1" x14ac:dyDescent="0.25"/>
    <row r="42" spans="4:4" s="10" customFormat="1" ht="15" hidden="1" x14ac:dyDescent="0.25"/>
    <row r="43" spans="4:4" s="10" customFormat="1" ht="15" hidden="1" x14ac:dyDescent="0.25"/>
    <row r="44" spans="4:4" s="10" customFormat="1" ht="15" hidden="1" x14ac:dyDescent="0.25"/>
    <row r="45" spans="4:4" ht="15" hidden="1" x14ac:dyDescent="0.25"/>
    <row r="46" spans="4:4" ht="15" hidden="1" x14ac:dyDescent="0.25"/>
    <row r="47" spans="4:4" ht="15" hidden="1" x14ac:dyDescent="0.25"/>
    <row r="48" spans="4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/>
    <row r="341" spans="2:14" ht="15" hidden="1" x14ac:dyDescent="0.25"/>
    <row r="342" spans="2:14" ht="15" hidden="1" x14ac:dyDescent="0.25"/>
    <row r="343" spans="2:14" ht="15" hidden="1" x14ac:dyDescent="0.25"/>
    <row r="344" spans="2:14" ht="15" hidden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" hidden="1" x14ac:dyDescent="0.25"/>
    <row r="346" spans="2:14" ht="15" hidden="1" x14ac:dyDescent="0.25"/>
    <row r="347" spans="2:14" ht="15" hidden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</sheetData>
  <mergeCells count="12">
    <mergeCell ref="B24:N24"/>
    <mergeCell ref="K10:L10"/>
    <mergeCell ref="D12:D14"/>
    <mergeCell ref="B8:N8"/>
    <mergeCell ref="B22:D22"/>
    <mergeCell ref="G22:H22"/>
    <mergeCell ref="D15:D17"/>
    <mergeCell ref="D18:D20"/>
    <mergeCell ref="E10:J10"/>
    <mergeCell ref="F12:F14"/>
    <mergeCell ref="F15:F17"/>
    <mergeCell ref="F18:F20"/>
  </mergeCells>
  <hyperlinks>
    <hyperlink ref="C12" location="PYTNA01F4482" display="PYTNA01F4482" xr:uid="{00000000-0004-0000-1200-000000000000}"/>
    <hyperlink ref="C13" location="PYTNA02F4499" display="PYTNA02F4499" xr:uid="{00000000-0004-0000-1200-000001000000}"/>
    <hyperlink ref="C14" location="C.F.!D195" display="PYTNA02F1255" xr:uid="{00000000-0004-0000-1200-000002000000}"/>
    <hyperlink ref="C15" location="C.F.!D198" display="PYTNA03F8010" xr:uid="{00000000-0004-0000-1200-000003000000}"/>
    <hyperlink ref="C16" location="C.F.!D199" display="PYTNA04F8027" xr:uid="{00000000-0004-0000-1200-000004000000}"/>
    <hyperlink ref="C17" location="C.F.!D200" display="PYTNA05F8034" xr:uid="{00000000-0004-0000-1200-000005000000}"/>
    <hyperlink ref="C18" location="C.F.!D201" display="PYTNA03F8010" xr:uid="{00000000-0004-0000-1200-000006000000}"/>
    <hyperlink ref="C19" location="C.F.!D198" display="PYTNA04F8027" xr:uid="{00000000-0004-0000-1200-000007000000}"/>
    <hyperlink ref="C20" location="C.F.!D200" display="PYTNA05F8034" xr:uid="{00000000-0004-0000-1200-000008000000}"/>
    <hyperlink ref="C21" location="C.F.!D200" display="PYTNA05F8034" xr:uid="{00000000-0004-0000-1200-000009000000}"/>
  </hyperlinks>
  <pageMargins left="0.7" right="0.7" top="0.75" bottom="0.75" header="0.3" footer="0.3"/>
  <pageSetup orientation="portrait" r:id="rId1"/>
  <ignoredErrors>
    <ignoredError sqref="F12:F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2" width="11.42578125" style="11"/>
    <col min="3" max="3" width="15.85546875" style="11" customWidth="1"/>
    <col min="4" max="4" width="20.140625" style="11" customWidth="1"/>
    <col min="5" max="5" width="19.7109375" style="11" customWidth="1"/>
    <col min="6" max="6" width="19" style="11" customWidth="1"/>
    <col min="7" max="7" width="1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249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</row>
    <row r="9" spans="1:7" x14ac:dyDescent="0.25">
      <c r="A9" s="38"/>
      <c r="B9" s="39">
        <v>38849</v>
      </c>
      <c r="C9" s="39" t="s">
        <v>247</v>
      </c>
      <c r="D9" s="40" t="s">
        <v>181</v>
      </c>
      <c r="E9" s="185">
        <v>130000000000</v>
      </c>
      <c r="F9" s="41">
        <v>30000000000</v>
      </c>
      <c r="G9" s="42">
        <v>0.15</v>
      </c>
    </row>
    <row r="10" spans="1:7" x14ac:dyDescent="0.25">
      <c r="A10" s="38"/>
      <c r="B10" s="39">
        <v>38849</v>
      </c>
      <c r="C10" s="39" t="s">
        <v>247</v>
      </c>
      <c r="D10" s="40" t="s">
        <v>182</v>
      </c>
      <c r="E10" s="186"/>
      <c r="F10" s="43">
        <v>5200000</v>
      </c>
      <c r="G10" s="42">
        <v>8.8900000000000007E-2</v>
      </c>
    </row>
    <row r="11" spans="1:7" x14ac:dyDescent="0.25">
      <c r="A11" s="38"/>
      <c r="B11" s="39">
        <v>38849</v>
      </c>
      <c r="C11" s="39" t="s">
        <v>247</v>
      </c>
      <c r="D11" s="40" t="s">
        <v>183</v>
      </c>
      <c r="E11" s="187"/>
      <c r="F11" s="43">
        <v>9800000</v>
      </c>
      <c r="G11" s="42">
        <v>8.8999999999999996E-2</v>
      </c>
    </row>
    <row r="12" spans="1:7" x14ac:dyDescent="0.25">
      <c r="A12" s="38"/>
      <c r="B12" s="39">
        <v>39056</v>
      </c>
      <c r="C12" s="39" t="s">
        <v>247</v>
      </c>
      <c r="D12" s="40" t="s">
        <v>185</v>
      </c>
      <c r="E12" s="185">
        <v>220000000000</v>
      </c>
      <c r="F12" s="41">
        <v>22000000000</v>
      </c>
      <c r="G12" s="42">
        <v>0.14949999999999999</v>
      </c>
    </row>
    <row r="13" spans="1:7" x14ac:dyDescent="0.25">
      <c r="A13" s="38"/>
      <c r="B13" s="39">
        <v>39056</v>
      </c>
      <c r="C13" s="39" t="s">
        <v>247</v>
      </c>
      <c r="D13" s="40" t="s">
        <v>186</v>
      </c>
      <c r="E13" s="186"/>
      <c r="F13" s="41">
        <v>38500000000</v>
      </c>
      <c r="G13" s="42">
        <v>0.15</v>
      </c>
    </row>
    <row r="14" spans="1:7" x14ac:dyDescent="0.25">
      <c r="A14" s="38"/>
      <c r="B14" s="39">
        <v>39056</v>
      </c>
      <c r="C14" s="39" t="s">
        <v>247</v>
      </c>
      <c r="D14" s="40" t="s">
        <v>184</v>
      </c>
      <c r="E14" s="186"/>
      <c r="F14" s="43">
        <v>1500000</v>
      </c>
      <c r="G14" s="42">
        <v>8.5000000000000006E-2</v>
      </c>
    </row>
    <row r="15" spans="1:7" x14ac:dyDescent="0.25">
      <c r="A15" s="38"/>
      <c r="B15" s="39">
        <v>39056</v>
      </c>
      <c r="C15" s="39" t="s">
        <v>247</v>
      </c>
      <c r="D15" s="40" t="s">
        <v>187</v>
      </c>
      <c r="E15" s="186"/>
      <c r="F15" s="43">
        <v>2000000</v>
      </c>
      <c r="G15" s="42">
        <v>8.5699999999999998E-2</v>
      </c>
    </row>
    <row r="16" spans="1:7" x14ac:dyDescent="0.25">
      <c r="A16" s="38"/>
      <c r="B16" s="39">
        <v>39056</v>
      </c>
      <c r="C16" s="39" t="s">
        <v>247</v>
      </c>
      <c r="D16" s="40" t="s">
        <v>188</v>
      </c>
      <c r="E16" s="186"/>
      <c r="F16" s="43">
        <v>500000</v>
      </c>
      <c r="G16" s="42">
        <v>8.6499999999999994E-2</v>
      </c>
    </row>
    <row r="17" spans="1:7" x14ac:dyDescent="0.25">
      <c r="A17" s="38"/>
      <c r="B17" s="39">
        <v>39056</v>
      </c>
      <c r="C17" s="39" t="s">
        <v>247</v>
      </c>
      <c r="D17" s="40" t="s">
        <v>189</v>
      </c>
      <c r="E17" s="186"/>
      <c r="F17" s="43">
        <v>3000000</v>
      </c>
      <c r="G17" s="42">
        <v>8.6699999999999999E-2</v>
      </c>
    </row>
    <row r="18" spans="1:7" x14ac:dyDescent="0.25">
      <c r="A18" s="38"/>
      <c r="B18" s="39">
        <v>39056</v>
      </c>
      <c r="C18" s="39" t="s">
        <v>247</v>
      </c>
      <c r="D18" s="40" t="s">
        <v>190</v>
      </c>
      <c r="E18" s="186"/>
      <c r="F18" s="43">
        <v>3000000</v>
      </c>
      <c r="G18" s="42">
        <v>8.6800000000000002E-2</v>
      </c>
    </row>
    <row r="19" spans="1:7" x14ac:dyDescent="0.25">
      <c r="A19" s="38"/>
      <c r="B19" s="39">
        <v>39056</v>
      </c>
      <c r="C19" s="39" t="s">
        <v>247</v>
      </c>
      <c r="D19" s="40" t="s">
        <v>191</v>
      </c>
      <c r="E19" s="186"/>
      <c r="F19" s="43">
        <v>2000000</v>
      </c>
      <c r="G19" s="42">
        <v>8.7300000000000003E-2</v>
      </c>
    </row>
    <row r="20" spans="1:7" x14ac:dyDescent="0.25">
      <c r="A20" s="38"/>
      <c r="B20" s="39">
        <v>39056</v>
      </c>
      <c r="C20" s="39" t="s">
        <v>247</v>
      </c>
      <c r="D20" s="44" t="s">
        <v>192</v>
      </c>
      <c r="E20" s="186"/>
      <c r="F20" s="43">
        <v>10000000</v>
      </c>
      <c r="G20" s="42">
        <v>8.7400000000000005E-2</v>
      </c>
    </row>
    <row r="21" spans="1:7" x14ac:dyDescent="0.25">
      <c r="A21" s="38"/>
      <c r="B21" s="39">
        <v>39056</v>
      </c>
      <c r="C21" s="39" t="s">
        <v>247</v>
      </c>
      <c r="D21" s="40" t="s">
        <v>193</v>
      </c>
      <c r="E21" s="186"/>
      <c r="F21" s="43">
        <v>3500000</v>
      </c>
      <c r="G21" s="42">
        <v>8.7499999999999994E-2</v>
      </c>
    </row>
    <row r="22" spans="1:7" x14ac:dyDescent="0.25">
      <c r="A22" s="38"/>
      <c r="B22" s="39">
        <v>39056</v>
      </c>
      <c r="C22" s="39" t="s">
        <v>247</v>
      </c>
      <c r="D22" s="40" t="s">
        <v>194</v>
      </c>
      <c r="E22" s="187"/>
      <c r="F22" s="43">
        <v>1000000</v>
      </c>
      <c r="G22" s="42">
        <v>8.7900000000000006E-2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4" t="s">
        <v>272</v>
      </c>
      <c r="C25" s="184"/>
      <c r="D25" s="184"/>
      <c r="E25" s="184"/>
      <c r="F25" s="184"/>
      <c r="G25" s="184"/>
    </row>
    <row r="26" spans="1:7" x14ac:dyDescent="0.25">
      <c r="A26" s="38"/>
      <c r="B26" s="184"/>
      <c r="C26" s="184"/>
      <c r="D26" s="184"/>
      <c r="E26" s="184"/>
      <c r="F26" s="184"/>
      <c r="G26" s="184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</sheetData>
  <mergeCells count="4">
    <mergeCell ref="B6:G6"/>
    <mergeCell ref="B25:G26"/>
    <mergeCell ref="E9:E11"/>
    <mergeCell ref="E12:E22"/>
  </mergeCells>
  <hyperlinks>
    <hyperlink ref="D9" location="_2006A112052009" display="2006A112052009" xr:uid="{00000000-0004-0000-0100-000000000000}"/>
    <hyperlink ref="D10" location="_2006B112052009_8_89" display="2006B112052009-8,89" xr:uid="{00000000-0004-0000-0100-000001000000}"/>
    <hyperlink ref="D11" location="_2006B112052009_8_9" display="2006B112052009-8,9" xr:uid="{00000000-0004-0000-0100-000002000000}"/>
    <hyperlink ref="D12" location="_2006A207122009_14_95" display="2006A207122009-14,95" xr:uid="{00000000-0004-0000-0100-000003000000}"/>
    <hyperlink ref="D13" location="_2006A207122009_15" display="2006A207122009-15" xr:uid="{00000000-0004-0000-0100-000004000000}"/>
    <hyperlink ref="D14" location="_2006B207122009_8_5" display="2006B207122009-8,5" xr:uid="{00000000-0004-0000-0100-000005000000}"/>
    <hyperlink ref="D15" location="_2006B207122009_8_57" display="2006B207122009-8,57" xr:uid="{00000000-0004-0000-0100-000006000000}"/>
    <hyperlink ref="D16" location="_2006B207122009_8_65" display="2006B207122009-8,65" xr:uid="{00000000-0004-0000-0100-000007000000}"/>
    <hyperlink ref="D17" location="_2006B207122009_8_67" display="2006B207122009-8,67" xr:uid="{00000000-0004-0000-0100-000008000000}"/>
    <hyperlink ref="D18" location="_2006B207122009_8_68" display="2006B207122009-8,68" xr:uid="{00000000-0004-0000-0100-000009000000}"/>
    <hyperlink ref="D19" location="_2006B207122009_8_73" display="2006B207122009-8,73" xr:uid="{00000000-0004-0000-0100-00000A000000}"/>
    <hyperlink ref="D20" location="_2006B207122009_8_74" display="2006B207122009-8,74" xr:uid="{00000000-0004-0000-0100-00000B000000}"/>
    <hyperlink ref="D21" location="_2006B207122009_8_75" display="2006B207122009-8,75" xr:uid="{00000000-0004-0000-0100-00000C000000}"/>
    <hyperlink ref="D22" location="_2006B207122009_8_79" display="2006B207122009-8,79" xr:uid="{00000000-0004-0000-0100-00000D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VV396"/>
  <sheetViews>
    <sheetView showGridLines="0" showRowColHeaders="0" zoomScale="90" zoomScaleNormal="90" workbookViewId="0">
      <selection activeCell="F23" sqref="F23"/>
    </sheetView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3" t="s">
        <v>299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2" t="s">
        <v>209</v>
      </c>
      <c r="F10" s="223"/>
      <c r="G10" s="223"/>
      <c r="H10" s="223"/>
      <c r="I10" s="223"/>
      <c r="J10" s="224"/>
      <c r="K10" s="217" t="s">
        <v>208</v>
      </c>
      <c r="L10" s="218"/>
      <c r="M10" s="142"/>
      <c r="N10" s="14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42"/>
      <c r="N11" s="142"/>
      <c r="O11" s="10"/>
      <c r="P11" s="10"/>
      <c r="Q11" s="10"/>
      <c r="R11" s="10"/>
      <c r="S11" s="10"/>
    </row>
    <row r="12" spans="1:21" ht="15" x14ac:dyDescent="0.25">
      <c r="A12" s="10"/>
      <c r="B12" s="225">
        <v>45742</v>
      </c>
      <c r="C12" s="40" t="s">
        <v>297</v>
      </c>
      <c r="D12" s="188">
        <v>1498662000000</v>
      </c>
      <c r="E12" s="96">
        <v>113500000000</v>
      </c>
      <c r="F12" s="188">
        <f>+SUM(E12:E13)/$C$21</f>
        <v>34614876.469811074</v>
      </c>
      <c r="G12" s="130">
        <v>100</v>
      </c>
      <c r="H12" s="42">
        <v>8.1000000000000003E-2</v>
      </c>
      <c r="I12" s="97">
        <v>4</v>
      </c>
      <c r="J12" s="131">
        <v>8.1000000000000003E-2</v>
      </c>
      <c r="K12" s="46">
        <v>113500000000</v>
      </c>
      <c r="L12" s="97">
        <v>4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26"/>
      <c r="C13" s="40" t="s">
        <v>298</v>
      </c>
      <c r="D13" s="189"/>
      <c r="E13" s="96">
        <v>148500000000</v>
      </c>
      <c r="F13" s="189"/>
      <c r="G13" s="130">
        <v>100</v>
      </c>
      <c r="H13" s="42">
        <v>8.4000000000000005E-2</v>
      </c>
      <c r="I13" s="97">
        <v>6</v>
      </c>
      <c r="J13" s="131">
        <v>8.4000000000000005E-2</v>
      </c>
      <c r="K13" s="46">
        <v>148500000000</v>
      </c>
      <c r="L13" s="97">
        <v>6</v>
      </c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227">
        <v>45833</v>
      </c>
      <c r="C14" s="40" t="s">
        <v>301</v>
      </c>
      <c r="D14" s="219">
        <v>1236662000000</v>
      </c>
      <c r="E14" s="105">
        <v>6500000000</v>
      </c>
      <c r="F14" s="188">
        <f>SUM(E14:E15)/$C$21</f>
        <v>84661778.306249171</v>
      </c>
      <c r="G14" s="130">
        <v>100</v>
      </c>
      <c r="H14" s="69">
        <v>9.0999999999999998E-2</v>
      </c>
      <c r="I14" s="51">
        <v>3</v>
      </c>
      <c r="J14" s="131">
        <v>9.0999999999999998E-2</v>
      </c>
      <c r="K14" s="96">
        <v>6500000000</v>
      </c>
      <c r="L14" s="97">
        <v>3</v>
      </c>
      <c r="M14" s="29"/>
      <c r="N14" s="29"/>
      <c r="O14" s="10"/>
      <c r="P14" s="10"/>
      <c r="Q14" s="10"/>
      <c r="R14" s="10"/>
      <c r="S14" s="10"/>
    </row>
    <row r="15" spans="1:21" ht="15" x14ac:dyDescent="0.25">
      <c r="A15" s="10"/>
      <c r="B15" s="228"/>
      <c r="C15" s="40" t="s">
        <v>234</v>
      </c>
      <c r="D15" s="221"/>
      <c r="E15" s="105">
        <v>634305000000</v>
      </c>
      <c r="F15" s="189"/>
      <c r="G15" s="130">
        <v>103.54179999999999</v>
      </c>
      <c r="H15" s="69">
        <v>9.5000000000000001E-2</v>
      </c>
      <c r="I15" s="51">
        <v>10</v>
      </c>
      <c r="J15" s="131">
        <v>9.5000000000000001E-2</v>
      </c>
      <c r="K15" s="96">
        <v>634305000000</v>
      </c>
      <c r="L15" s="97">
        <v>10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180">
        <v>45924</v>
      </c>
      <c r="C16" s="40" t="s">
        <v>234</v>
      </c>
      <c r="D16" s="179">
        <v>595857000000</v>
      </c>
      <c r="E16" s="105">
        <v>450000000000</v>
      </c>
      <c r="F16" s="181">
        <f>E16/C21</f>
        <v>59453032.10463734</v>
      </c>
      <c r="G16" s="130">
        <v>103.0162</v>
      </c>
      <c r="H16" s="42">
        <v>9.1999999999999998E-2</v>
      </c>
      <c r="I16" s="51">
        <v>10</v>
      </c>
      <c r="J16" s="107">
        <v>9.5000000000000001E-2</v>
      </c>
      <c r="K16" s="96">
        <v>601000000000</v>
      </c>
      <c r="L16" s="97">
        <v>10</v>
      </c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211" t="s">
        <v>210</v>
      </c>
      <c r="C17" s="212"/>
      <c r="D17" s="213"/>
      <c r="E17" s="112">
        <f>SUM(E12:E16)</f>
        <v>1352805000000</v>
      </c>
      <c r="F17" s="112">
        <f>+SUM(F12:F16)</f>
        <v>178729686.88069761</v>
      </c>
      <c r="G17" s="214"/>
      <c r="H17" s="215"/>
      <c r="I17" s="143"/>
      <c r="J17" s="144"/>
      <c r="K17" s="113">
        <f>SUM(K12:K16)</f>
        <v>1503805000000</v>
      </c>
      <c r="L17" s="135"/>
      <c r="M17" s="29"/>
      <c r="N17" s="29"/>
      <c r="O17" s="10"/>
      <c r="P17" s="10"/>
      <c r="Q17" s="10"/>
      <c r="R17" s="10"/>
      <c r="S17" s="10"/>
    </row>
    <row r="18" spans="1:21" ht="15" x14ac:dyDescent="0.25">
      <c r="A18" s="10"/>
      <c r="B18" s="31"/>
      <c r="C18" s="29"/>
      <c r="D18" s="82"/>
      <c r="E18" s="83"/>
      <c r="F18" s="83"/>
      <c r="G18" s="84"/>
      <c r="H18" s="29"/>
      <c r="I18" s="83"/>
      <c r="J18" s="83"/>
      <c r="K18" s="29"/>
      <c r="L18" s="29"/>
      <c r="M18" s="29"/>
      <c r="N18" s="29"/>
      <c r="O18" s="10"/>
      <c r="P18" s="10"/>
      <c r="Q18" s="10"/>
      <c r="R18" s="10"/>
      <c r="S18" s="10"/>
      <c r="T18" s="10"/>
      <c r="U18" s="10"/>
    </row>
    <row r="19" spans="1:21" ht="15" x14ac:dyDescent="0.25">
      <c r="A19" s="10"/>
      <c r="B19" s="184" t="s">
        <v>223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0"/>
      <c r="P19" s="10"/>
      <c r="Q19" s="10"/>
      <c r="R19" s="10"/>
      <c r="S19" s="10"/>
      <c r="T19" s="10"/>
      <c r="U19" s="10"/>
    </row>
    <row r="20" spans="1:21" ht="15" x14ac:dyDescent="0.25">
      <c r="A20" s="10"/>
      <c r="B20" s="32" t="str">
        <f>+Subastas!B34</f>
        <v>Fuente: Dirección General de Política de Endeudamiento. VEP. MEF.</v>
      </c>
      <c r="C20" s="29"/>
      <c r="D20" s="29"/>
      <c r="E20" s="85"/>
      <c r="F20" s="85"/>
      <c r="G20" s="29"/>
      <c r="H20" s="29"/>
      <c r="I20" s="83"/>
      <c r="J20" s="83"/>
      <c r="K20" s="29"/>
      <c r="L20" s="29"/>
      <c r="M20" s="29"/>
      <c r="N20" s="29"/>
      <c r="O20" s="10"/>
      <c r="P20" s="10"/>
      <c r="Q20" s="10"/>
      <c r="R20" s="10"/>
      <c r="S20" s="10"/>
      <c r="T20" s="10"/>
      <c r="U20" s="10"/>
    </row>
    <row r="21" spans="1:21" s="10" customFormat="1" ht="15" x14ac:dyDescent="0.25">
      <c r="B21" s="136" t="s">
        <v>268</v>
      </c>
      <c r="C21" s="137">
        <v>7569</v>
      </c>
      <c r="D21" s="29"/>
      <c r="E21" s="114"/>
      <c r="F21" s="114"/>
      <c r="G21" s="29"/>
      <c r="H21" s="83"/>
      <c r="I21" s="29"/>
      <c r="J21" s="29"/>
      <c r="K21" s="29"/>
      <c r="L21" s="29"/>
      <c r="M21" s="29"/>
      <c r="N21" s="29"/>
    </row>
    <row r="22" spans="1:21" s="10" customFormat="1" ht="15" customHeight="1" x14ac:dyDescent="0.25">
      <c r="B22" s="136" t="s">
        <v>295</v>
      </c>
      <c r="D22" s="29"/>
      <c r="E22" s="38"/>
      <c r="F22" s="38"/>
      <c r="G22" s="38"/>
      <c r="H22" s="38"/>
      <c r="I22" s="38"/>
      <c r="J22" s="38"/>
      <c r="K22" s="38"/>
      <c r="L22" s="29"/>
      <c r="M22" s="29"/>
      <c r="N22" s="29"/>
    </row>
    <row r="23" spans="1:21" s="10" customFormat="1" ht="15" x14ac:dyDescent="0.25">
      <c r="B23" s="138"/>
      <c r="C23" s="138"/>
      <c r="D23" s="139"/>
      <c r="E23" s="140"/>
      <c r="F23" s="140"/>
      <c r="G23" s="38"/>
      <c r="H23" s="140"/>
      <c r="I23" s="38"/>
      <c r="J23" s="38"/>
      <c r="K23" s="38"/>
      <c r="L23" s="29"/>
      <c r="M23" s="29"/>
      <c r="N23" s="29"/>
    </row>
    <row r="24" spans="1:21" s="10" customFormat="1" ht="15" x14ac:dyDescent="0.25">
      <c r="D24" s="22"/>
      <c r="E24" s="27"/>
      <c r="F24" s="27"/>
      <c r="G24" s="11"/>
      <c r="H24" s="25"/>
      <c r="I24" s="11"/>
      <c r="J24" s="11"/>
      <c r="K24" s="11"/>
    </row>
    <row r="25" spans="1:21" s="10" customFormat="1" ht="15" x14ac:dyDescent="0.25">
      <c r="D25" s="26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2"/>
      <c r="E26" s="27"/>
      <c r="F26" s="27"/>
      <c r="G26" s="11"/>
      <c r="H26" s="25"/>
      <c r="I26" s="11"/>
      <c r="J26" s="11"/>
      <c r="K26" s="11"/>
    </row>
    <row r="27" spans="1:21" s="10" customFormat="1" ht="15" x14ac:dyDescent="0.25">
      <c r="D27" s="22"/>
      <c r="E27" s="11"/>
      <c r="F27" s="11"/>
      <c r="G27" s="11"/>
      <c r="H27" s="11"/>
      <c r="I27" s="11"/>
      <c r="J27" s="11"/>
      <c r="K27" s="11"/>
    </row>
    <row r="28" spans="1:21" s="10" customFormat="1" ht="15" x14ac:dyDescent="0.25">
      <c r="D28" s="22"/>
    </row>
    <row r="29" spans="1:21" s="10" customFormat="1" ht="15" x14ac:dyDescent="0.25"/>
    <row r="30" spans="1:21" s="10" customFormat="1" ht="15" x14ac:dyDescent="0.25"/>
    <row r="31" spans="1:21" s="10" customFormat="1" ht="15" x14ac:dyDescent="0.25"/>
    <row r="32" spans="1:21" s="10" customFormat="1" ht="15" x14ac:dyDescent="0.25"/>
    <row r="33" s="10" customFormat="1" ht="15" x14ac:dyDescent="0.25"/>
    <row r="34" s="10" customFormat="1" ht="15" x14ac:dyDescent="0.25"/>
    <row r="35" s="10" customFormat="1" ht="15" hidden="1" x14ac:dyDescent="0.25"/>
    <row r="36" s="10" customFormat="1" ht="15" hidden="1" x14ac:dyDescent="0.25"/>
    <row r="37" s="10" customFormat="1" ht="15" hidden="1" x14ac:dyDescent="0.25"/>
    <row r="38" s="10" customFormat="1" ht="15" hidden="1" x14ac:dyDescent="0.25"/>
    <row r="39" s="10" customFormat="1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2:14" ht="15" hidden="1" x14ac:dyDescent="0.25"/>
    <row r="341" spans="2:14" ht="15" hidden="1" x14ac:dyDescent="0.25"/>
    <row r="342" spans="2:14" ht="15" hidden="1" x14ac:dyDescent="0.25"/>
    <row r="343" spans="2:14" ht="15" hidden="1" customHeight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</sheetData>
  <mergeCells count="12">
    <mergeCell ref="B19:N19"/>
    <mergeCell ref="D12:D13"/>
    <mergeCell ref="F12:F13"/>
    <mergeCell ref="B8:N8"/>
    <mergeCell ref="E10:J10"/>
    <mergeCell ref="K10:L10"/>
    <mergeCell ref="B17:D17"/>
    <mergeCell ref="G17:H17"/>
    <mergeCell ref="B12:B13"/>
    <mergeCell ref="B14:B15"/>
    <mergeCell ref="D14:D15"/>
    <mergeCell ref="F14:F15"/>
  </mergeCells>
  <hyperlinks>
    <hyperlink ref="C13" location="C.F.!D202" display="PYTNA02F0174" xr:uid="{00000000-0004-0000-1300-000000000000}"/>
    <hyperlink ref="C12" location="C.F.!D201" display="PYTNA01F0167" xr:uid="{00000000-0004-0000-1300-000001000000}"/>
    <hyperlink ref="C14" location="C.F.!C203" display="PYTNA03F1064" xr:uid="{ED50377F-F46E-4A95-88EB-D64DAAA1D412}"/>
    <hyperlink ref="C15" location="C.F.!D192" display="PYTNA01F0886" xr:uid="{A778C002-BEF9-420C-A831-856810FD5F1B}"/>
    <hyperlink ref="C16" location="C.F.!D192" display="PYTNA01F0886" xr:uid="{A026AC60-59BE-4B7E-84B0-DCCB8CB44D10}"/>
  </hyperlinks>
  <pageMargins left="0.7" right="0.7" top="0.75" bottom="0.75" header="0.3" footer="0.3"/>
  <pageSetup orientation="portrait" r:id="rId1"/>
  <ignoredErrors>
    <ignoredError sqref="F14 F12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7"/>
  <dimension ref="A1:U357"/>
  <sheetViews>
    <sheetView showGridLines="0" showRowColHeaders="0" zoomScale="90" zoomScaleNormal="90" workbookViewId="0">
      <pane xSplit="1" ySplit="13" topLeftCell="B14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baseColWidth="10" defaultColWidth="11.42578125" defaultRowHeight="15" zeroHeight="1" x14ac:dyDescent="0.25"/>
  <cols>
    <col min="1" max="1" width="5.5703125" style="38" customWidth="1"/>
    <col min="2" max="2" width="16.7109375" style="29" customWidth="1"/>
    <col min="3" max="3" width="14" style="29" customWidth="1"/>
    <col min="4" max="4" width="21.85546875" style="29" bestFit="1" customWidth="1"/>
    <col min="5" max="5" width="16.28515625" style="29" customWidth="1"/>
    <col min="6" max="6" width="13.42578125" style="29" customWidth="1"/>
    <col min="7" max="7" width="13.28515625" style="29" customWidth="1"/>
    <col min="8" max="8" width="16" style="29" customWidth="1"/>
    <col min="9" max="9" width="11.7109375" style="29" customWidth="1"/>
    <col min="10" max="11" width="12" style="29" customWidth="1"/>
    <col min="12" max="12" width="13.42578125" style="29" customWidth="1"/>
    <col min="13" max="13" width="20.42578125" style="29" customWidth="1"/>
    <col min="14" max="14" width="19.7109375" style="29" customWidth="1"/>
    <col min="15" max="15" width="18.140625" style="38" customWidth="1"/>
    <col min="16" max="16" width="6.42578125" style="38" customWidth="1"/>
    <col min="17" max="17" width="7.28515625" style="38" customWidth="1"/>
    <col min="18" max="18" width="13.7109375" style="38" customWidth="1"/>
    <col min="19" max="19" width="10" style="38" customWidth="1"/>
    <col min="20" max="20" width="14.7109375" style="38" customWidth="1"/>
    <col min="21" max="24" width="12.28515625" style="38" customWidth="1"/>
    <col min="25" max="16384" width="11.42578125" style="38"/>
  </cols>
  <sheetData>
    <row r="1" spans="1:21" x14ac:dyDescent="0.25">
      <c r="A1" s="29"/>
    </row>
    <row r="2" spans="1:21" x14ac:dyDescent="0.25">
      <c r="A2" s="29"/>
    </row>
    <row r="3" spans="1:21" x14ac:dyDescent="0.25">
      <c r="A3" s="29"/>
    </row>
    <row r="4" spans="1:21" x14ac:dyDescent="0.25">
      <c r="A4" s="29"/>
    </row>
    <row r="5" spans="1:21" x14ac:dyDescent="0.25">
      <c r="A5" s="29"/>
      <c r="O5" s="29"/>
      <c r="P5" s="29"/>
      <c r="Q5" s="29"/>
      <c r="R5" s="29"/>
      <c r="S5" s="29"/>
      <c r="T5" s="29"/>
      <c r="U5" s="29"/>
    </row>
    <row r="6" spans="1:21" x14ac:dyDescent="0.25">
      <c r="A6" s="29"/>
      <c r="O6" s="29"/>
      <c r="P6" s="29"/>
      <c r="Q6" s="29"/>
      <c r="R6" s="29"/>
      <c r="S6" s="29"/>
      <c r="T6" s="29"/>
      <c r="U6" s="29"/>
    </row>
    <row r="7" spans="1:21" x14ac:dyDescent="0.25">
      <c r="A7" s="29"/>
      <c r="D7" s="141" t="s">
        <v>240</v>
      </c>
      <c r="E7" s="141">
        <v>2006</v>
      </c>
      <c r="F7" s="141">
        <v>2007</v>
      </c>
      <c r="G7" s="141">
        <v>2008</v>
      </c>
      <c r="H7" s="141">
        <v>2009</v>
      </c>
      <c r="I7" s="141">
        <v>2010</v>
      </c>
      <c r="J7" s="141">
        <v>2012</v>
      </c>
      <c r="K7" s="141">
        <v>2013</v>
      </c>
      <c r="L7" s="141"/>
      <c r="O7" s="29"/>
      <c r="P7" s="29"/>
      <c r="Q7" s="29"/>
      <c r="R7" s="29"/>
      <c r="S7" s="29"/>
      <c r="T7" s="29"/>
      <c r="U7" s="29"/>
    </row>
    <row r="8" spans="1:21" x14ac:dyDescent="0.25">
      <c r="A8" s="29"/>
      <c r="D8" s="141">
        <v>2014</v>
      </c>
      <c r="E8" s="141">
        <v>2015</v>
      </c>
      <c r="F8" s="141">
        <v>2016</v>
      </c>
      <c r="G8" s="141">
        <v>2017</v>
      </c>
      <c r="H8" s="141">
        <v>2018</v>
      </c>
      <c r="I8" s="141">
        <v>2019</v>
      </c>
      <c r="J8" s="141">
        <v>2020</v>
      </c>
      <c r="K8" s="141">
        <v>2021</v>
      </c>
      <c r="L8" s="141"/>
      <c r="O8" s="29"/>
      <c r="P8" s="29"/>
      <c r="Q8" s="29"/>
      <c r="R8" s="29"/>
      <c r="S8" s="29"/>
      <c r="T8" s="29"/>
      <c r="U8" s="29"/>
    </row>
    <row r="9" spans="1:21" x14ac:dyDescent="0.25">
      <c r="A9" s="29"/>
      <c r="D9" s="141">
        <v>2022</v>
      </c>
      <c r="E9" s="141">
        <v>2023</v>
      </c>
      <c r="F9" s="141">
        <v>2024</v>
      </c>
      <c r="G9" s="141">
        <v>2025</v>
      </c>
      <c r="H9" s="141"/>
      <c r="I9" s="141"/>
      <c r="J9" s="141"/>
      <c r="K9" s="141"/>
      <c r="L9" s="141"/>
      <c r="O9" s="29"/>
      <c r="P9" s="29"/>
      <c r="Q9" s="29"/>
      <c r="R9" s="29"/>
      <c r="S9" s="29"/>
      <c r="T9" s="29"/>
      <c r="U9" s="29"/>
    </row>
    <row r="10" spans="1:21" x14ac:dyDescent="0.25">
      <c r="A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9"/>
      <c r="B11" s="229" t="s">
        <v>37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9"/>
      <c r="P11" s="29"/>
      <c r="Q11" s="29"/>
      <c r="R11" s="29"/>
      <c r="S11" s="29"/>
      <c r="T11" s="29"/>
      <c r="U11" s="29"/>
    </row>
    <row r="12" spans="1:21" x14ac:dyDescent="0.25">
      <c r="A12" s="29"/>
      <c r="O12" s="29"/>
      <c r="P12" s="29"/>
      <c r="Q12" s="29"/>
      <c r="R12" s="29"/>
      <c r="S12" s="29"/>
      <c r="T12" s="29"/>
      <c r="U12" s="29"/>
    </row>
    <row r="13" spans="1:21" ht="30" x14ac:dyDescent="0.25">
      <c r="A13" s="29"/>
      <c r="B13" s="147" t="s">
        <v>4</v>
      </c>
      <c r="C13" s="147" t="s">
        <v>216</v>
      </c>
      <c r="D13" s="147" t="s">
        <v>17</v>
      </c>
      <c r="E13" s="147" t="s">
        <v>154</v>
      </c>
      <c r="F13" s="147" t="s">
        <v>3</v>
      </c>
      <c r="G13" s="147" t="s">
        <v>0</v>
      </c>
      <c r="H13" s="147" t="s">
        <v>5</v>
      </c>
      <c r="I13" s="147" t="s">
        <v>1</v>
      </c>
      <c r="J13" s="147" t="s">
        <v>2</v>
      </c>
      <c r="K13" s="147" t="s">
        <v>204</v>
      </c>
      <c r="L13" s="147" t="s">
        <v>206</v>
      </c>
      <c r="M13" s="147" t="s">
        <v>155</v>
      </c>
      <c r="N13" s="147" t="s">
        <v>203</v>
      </c>
      <c r="O13" s="147" t="s">
        <v>246</v>
      </c>
      <c r="P13" s="29"/>
      <c r="Q13" s="29"/>
      <c r="R13" s="29"/>
      <c r="S13" s="29"/>
    </row>
    <row r="14" spans="1:21" x14ac:dyDescent="0.25">
      <c r="A14" s="29"/>
      <c r="B14" s="148" t="s">
        <v>7</v>
      </c>
      <c r="C14" s="148" t="s">
        <v>7</v>
      </c>
      <c r="D14" s="148" t="s">
        <v>181</v>
      </c>
      <c r="E14" s="149">
        <v>1000000</v>
      </c>
      <c r="F14" s="148">
        <v>3</v>
      </c>
      <c r="G14" s="150">
        <v>38849</v>
      </c>
      <c r="H14" s="150">
        <v>39945</v>
      </c>
      <c r="I14" s="148" t="s">
        <v>6</v>
      </c>
      <c r="J14" s="151">
        <v>0.15</v>
      </c>
      <c r="K14" s="151" t="s">
        <v>205</v>
      </c>
      <c r="L14" s="151" t="s">
        <v>207</v>
      </c>
      <c r="M14" s="152" t="s">
        <v>55</v>
      </c>
      <c r="N14" s="149">
        <v>30000000000</v>
      </c>
      <c r="O14" s="153">
        <f>+N14/$E$207</f>
        <v>4247811.6690218421</v>
      </c>
      <c r="P14" s="29"/>
      <c r="Q14" s="29"/>
      <c r="R14" s="29"/>
      <c r="S14" s="29"/>
    </row>
    <row r="15" spans="1:21" x14ac:dyDescent="0.25">
      <c r="A15" s="29"/>
      <c r="B15" s="148" t="s">
        <v>7</v>
      </c>
      <c r="C15" s="148" t="s">
        <v>7</v>
      </c>
      <c r="D15" s="148" t="s">
        <v>182</v>
      </c>
      <c r="E15" s="154">
        <v>500</v>
      </c>
      <c r="F15" s="148">
        <v>3</v>
      </c>
      <c r="G15" s="150">
        <v>38849</v>
      </c>
      <c r="H15" s="150">
        <v>39945</v>
      </c>
      <c r="I15" s="148" t="s">
        <v>8</v>
      </c>
      <c r="J15" s="151">
        <v>8.8900000000000007E-2</v>
      </c>
      <c r="K15" s="151" t="s">
        <v>205</v>
      </c>
      <c r="L15" s="151" t="s">
        <v>207</v>
      </c>
      <c r="M15" s="152" t="s">
        <v>55</v>
      </c>
      <c r="N15" s="154">
        <v>5200000</v>
      </c>
      <c r="O15" s="153">
        <f>+N15</f>
        <v>5200000</v>
      </c>
      <c r="P15" s="29"/>
      <c r="Q15" s="29"/>
      <c r="R15" s="29"/>
      <c r="S15" s="29"/>
    </row>
    <row r="16" spans="1:21" x14ac:dyDescent="0.25">
      <c r="A16" s="29"/>
      <c r="B16" s="148" t="s">
        <v>7</v>
      </c>
      <c r="C16" s="148" t="s">
        <v>7</v>
      </c>
      <c r="D16" s="148" t="s">
        <v>183</v>
      </c>
      <c r="E16" s="154">
        <v>500</v>
      </c>
      <c r="F16" s="148">
        <v>3</v>
      </c>
      <c r="G16" s="150">
        <v>38849</v>
      </c>
      <c r="H16" s="150">
        <v>39945</v>
      </c>
      <c r="I16" s="148" t="s">
        <v>8</v>
      </c>
      <c r="J16" s="151">
        <v>8.8999999999999996E-2</v>
      </c>
      <c r="K16" s="151" t="s">
        <v>205</v>
      </c>
      <c r="L16" s="151" t="s">
        <v>207</v>
      </c>
      <c r="M16" s="152" t="s">
        <v>55</v>
      </c>
      <c r="N16" s="154">
        <v>9800000</v>
      </c>
      <c r="O16" s="153">
        <f>+N16</f>
        <v>9800000</v>
      </c>
      <c r="P16" s="29"/>
      <c r="Q16" s="29"/>
      <c r="R16" s="29"/>
      <c r="S16" s="29"/>
    </row>
    <row r="17" spans="1:19" x14ac:dyDescent="0.25">
      <c r="A17" s="29"/>
      <c r="B17" s="148" t="s">
        <v>7</v>
      </c>
      <c r="C17" s="148" t="s">
        <v>7</v>
      </c>
      <c r="D17" s="148" t="s">
        <v>185</v>
      </c>
      <c r="E17" s="149">
        <v>1000000</v>
      </c>
      <c r="F17" s="148">
        <v>3</v>
      </c>
      <c r="G17" s="150">
        <v>39058</v>
      </c>
      <c r="H17" s="150">
        <v>40154</v>
      </c>
      <c r="I17" s="148" t="s">
        <v>6</v>
      </c>
      <c r="J17" s="151">
        <v>0.14949999999999999</v>
      </c>
      <c r="K17" s="151" t="s">
        <v>205</v>
      </c>
      <c r="L17" s="151" t="s">
        <v>207</v>
      </c>
      <c r="M17" s="152" t="s">
        <v>55</v>
      </c>
      <c r="N17" s="149">
        <v>22000000000</v>
      </c>
      <c r="O17" s="153">
        <f>+N17/$E$207</f>
        <v>3115061.8906160179</v>
      </c>
      <c r="P17" s="29"/>
      <c r="Q17" s="29"/>
      <c r="R17" s="29"/>
      <c r="S17" s="29"/>
    </row>
    <row r="18" spans="1:19" x14ac:dyDescent="0.25">
      <c r="A18" s="29"/>
      <c r="B18" s="148" t="s">
        <v>7</v>
      </c>
      <c r="C18" s="148" t="s">
        <v>7</v>
      </c>
      <c r="D18" s="148" t="s">
        <v>186</v>
      </c>
      <c r="E18" s="149">
        <v>1000000</v>
      </c>
      <c r="F18" s="148">
        <v>3</v>
      </c>
      <c r="G18" s="150">
        <v>39058</v>
      </c>
      <c r="H18" s="150">
        <v>40154</v>
      </c>
      <c r="I18" s="148" t="s">
        <v>6</v>
      </c>
      <c r="J18" s="151">
        <v>0.15</v>
      </c>
      <c r="K18" s="151" t="s">
        <v>205</v>
      </c>
      <c r="L18" s="151" t="s">
        <v>207</v>
      </c>
      <c r="M18" s="152" t="s">
        <v>55</v>
      </c>
      <c r="N18" s="149">
        <v>38500000000</v>
      </c>
      <c r="O18" s="153">
        <f>+N18/$E$207</f>
        <v>5451358.3085780311</v>
      </c>
      <c r="P18" s="29"/>
      <c r="Q18" s="29"/>
      <c r="R18" s="29"/>
      <c r="S18" s="29"/>
    </row>
    <row r="19" spans="1:19" x14ac:dyDescent="0.25">
      <c r="A19" s="29"/>
      <c r="B19" s="148" t="s">
        <v>7</v>
      </c>
      <c r="C19" s="148" t="s">
        <v>7</v>
      </c>
      <c r="D19" s="148" t="s">
        <v>184</v>
      </c>
      <c r="E19" s="154">
        <v>500</v>
      </c>
      <c r="F19" s="148">
        <v>3</v>
      </c>
      <c r="G19" s="150">
        <v>39058</v>
      </c>
      <c r="H19" s="150">
        <v>40154</v>
      </c>
      <c r="I19" s="148" t="s">
        <v>8</v>
      </c>
      <c r="J19" s="151">
        <v>8.5000000000000006E-2</v>
      </c>
      <c r="K19" s="151" t="s">
        <v>205</v>
      </c>
      <c r="L19" s="151" t="s">
        <v>207</v>
      </c>
      <c r="M19" s="152" t="s">
        <v>55</v>
      </c>
      <c r="N19" s="154">
        <v>1500000</v>
      </c>
      <c r="O19" s="153">
        <f>+N19</f>
        <v>1500000</v>
      </c>
      <c r="P19" s="29"/>
      <c r="Q19" s="29"/>
      <c r="R19" s="29"/>
      <c r="S19" s="29"/>
    </row>
    <row r="20" spans="1:19" x14ac:dyDescent="0.25">
      <c r="A20" s="29"/>
      <c r="B20" s="148" t="s">
        <v>7</v>
      </c>
      <c r="C20" s="148" t="s">
        <v>7</v>
      </c>
      <c r="D20" s="148" t="s">
        <v>187</v>
      </c>
      <c r="E20" s="154">
        <v>500</v>
      </c>
      <c r="F20" s="148">
        <v>3</v>
      </c>
      <c r="G20" s="150">
        <v>39058</v>
      </c>
      <c r="H20" s="150">
        <v>40154</v>
      </c>
      <c r="I20" s="148" t="s">
        <v>8</v>
      </c>
      <c r="J20" s="151">
        <v>8.5699999999999998E-2</v>
      </c>
      <c r="K20" s="151" t="s">
        <v>205</v>
      </c>
      <c r="L20" s="151" t="s">
        <v>207</v>
      </c>
      <c r="M20" s="152" t="s">
        <v>55</v>
      </c>
      <c r="N20" s="154">
        <v>2000000</v>
      </c>
      <c r="O20" s="153">
        <f>+N20</f>
        <v>2000000</v>
      </c>
      <c r="P20" s="29"/>
      <c r="Q20" s="29"/>
      <c r="R20" s="29"/>
      <c r="S20" s="29"/>
    </row>
    <row r="21" spans="1:19" x14ac:dyDescent="0.25">
      <c r="A21" s="29"/>
      <c r="B21" s="148" t="s">
        <v>7</v>
      </c>
      <c r="C21" s="148" t="s">
        <v>7</v>
      </c>
      <c r="D21" s="148" t="s">
        <v>188</v>
      </c>
      <c r="E21" s="154">
        <v>500</v>
      </c>
      <c r="F21" s="148">
        <v>3</v>
      </c>
      <c r="G21" s="150">
        <v>39058</v>
      </c>
      <c r="H21" s="150">
        <v>40154</v>
      </c>
      <c r="I21" s="148" t="s">
        <v>8</v>
      </c>
      <c r="J21" s="151">
        <v>8.6499999999999994E-2</v>
      </c>
      <c r="K21" s="151" t="s">
        <v>205</v>
      </c>
      <c r="L21" s="151" t="s">
        <v>207</v>
      </c>
      <c r="M21" s="152" t="s">
        <v>55</v>
      </c>
      <c r="N21" s="154">
        <v>500000</v>
      </c>
      <c r="O21" s="153">
        <f t="shared" ref="O21:O27" si="0">+N21</f>
        <v>500000</v>
      </c>
      <c r="P21" s="29"/>
      <c r="Q21" s="29"/>
      <c r="R21" s="29"/>
      <c r="S21" s="29"/>
    </row>
    <row r="22" spans="1:19" x14ac:dyDescent="0.25">
      <c r="A22" s="29"/>
      <c r="B22" s="148" t="s">
        <v>7</v>
      </c>
      <c r="C22" s="148" t="s">
        <v>7</v>
      </c>
      <c r="D22" s="148" t="s">
        <v>189</v>
      </c>
      <c r="E22" s="154">
        <v>500</v>
      </c>
      <c r="F22" s="148">
        <v>3</v>
      </c>
      <c r="G22" s="150">
        <v>39058</v>
      </c>
      <c r="H22" s="150">
        <v>40154</v>
      </c>
      <c r="I22" s="148" t="s">
        <v>8</v>
      </c>
      <c r="J22" s="151">
        <v>8.6699999999999999E-2</v>
      </c>
      <c r="K22" s="151" t="s">
        <v>205</v>
      </c>
      <c r="L22" s="151" t="s">
        <v>207</v>
      </c>
      <c r="M22" s="152" t="s">
        <v>55</v>
      </c>
      <c r="N22" s="154">
        <v>3000000</v>
      </c>
      <c r="O22" s="153">
        <f t="shared" si="0"/>
        <v>3000000</v>
      </c>
      <c r="P22" s="29"/>
      <c r="Q22" s="29"/>
      <c r="R22" s="29"/>
      <c r="S22" s="29"/>
    </row>
    <row r="23" spans="1:19" x14ac:dyDescent="0.25">
      <c r="A23" s="29"/>
      <c r="B23" s="148" t="s">
        <v>7</v>
      </c>
      <c r="C23" s="148" t="s">
        <v>7</v>
      </c>
      <c r="D23" s="148" t="s">
        <v>190</v>
      </c>
      <c r="E23" s="154">
        <v>500</v>
      </c>
      <c r="F23" s="148">
        <v>3</v>
      </c>
      <c r="G23" s="150">
        <v>39058</v>
      </c>
      <c r="H23" s="150">
        <v>40154</v>
      </c>
      <c r="I23" s="148" t="s">
        <v>8</v>
      </c>
      <c r="J23" s="151">
        <v>8.6800000000000002E-2</v>
      </c>
      <c r="K23" s="151" t="s">
        <v>205</v>
      </c>
      <c r="L23" s="151" t="s">
        <v>207</v>
      </c>
      <c r="M23" s="152" t="s">
        <v>55</v>
      </c>
      <c r="N23" s="154">
        <v>3000000</v>
      </c>
      <c r="O23" s="153">
        <f t="shared" si="0"/>
        <v>3000000</v>
      </c>
      <c r="P23" s="29"/>
      <c r="Q23" s="29"/>
      <c r="R23" s="29"/>
      <c r="S23" s="29"/>
    </row>
    <row r="24" spans="1:19" x14ac:dyDescent="0.25">
      <c r="A24" s="29"/>
      <c r="B24" s="148" t="s">
        <v>7</v>
      </c>
      <c r="C24" s="148" t="s">
        <v>7</v>
      </c>
      <c r="D24" s="148" t="s">
        <v>191</v>
      </c>
      <c r="E24" s="154">
        <v>500</v>
      </c>
      <c r="F24" s="148">
        <v>3</v>
      </c>
      <c r="G24" s="150">
        <v>39058</v>
      </c>
      <c r="H24" s="150">
        <v>40154</v>
      </c>
      <c r="I24" s="148" t="s">
        <v>8</v>
      </c>
      <c r="J24" s="151">
        <v>8.7300000000000003E-2</v>
      </c>
      <c r="K24" s="151" t="s">
        <v>205</v>
      </c>
      <c r="L24" s="151" t="s">
        <v>207</v>
      </c>
      <c r="M24" s="152" t="s">
        <v>55</v>
      </c>
      <c r="N24" s="154">
        <v>2000000</v>
      </c>
      <c r="O24" s="153">
        <f t="shared" si="0"/>
        <v>2000000</v>
      </c>
      <c r="P24" s="29"/>
      <c r="Q24" s="29"/>
      <c r="R24" s="29"/>
      <c r="S24" s="29"/>
    </row>
    <row r="25" spans="1:19" x14ac:dyDescent="0.25">
      <c r="A25" s="29"/>
      <c r="B25" s="148" t="s">
        <v>7</v>
      </c>
      <c r="C25" s="148" t="s">
        <v>7</v>
      </c>
      <c r="D25" s="148" t="s">
        <v>192</v>
      </c>
      <c r="E25" s="154">
        <v>500</v>
      </c>
      <c r="F25" s="148">
        <v>3</v>
      </c>
      <c r="G25" s="150">
        <v>39058</v>
      </c>
      <c r="H25" s="150">
        <v>40154</v>
      </c>
      <c r="I25" s="148" t="s">
        <v>8</v>
      </c>
      <c r="J25" s="151">
        <v>8.7400000000000005E-2</v>
      </c>
      <c r="K25" s="151" t="s">
        <v>205</v>
      </c>
      <c r="L25" s="151" t="s">
        <v>207</v>
      </c>
      <c r="M25" s="152" t="s">
        <v>55</v>
      </c>
      <c r="N25" s="154">
        <v>10000000</v>
      </c>
      <c r="O25" s="153">
        <f t="shared" si="0"/>
        <v>10000000</v>
      </c>
      <c r="P25" s="29"/>
      <c r="Q25" s="29"/>
      <c r="R25" s="29"/>
      <c r="S25" s="29"/>
    </row>
    <row r="26" spans="1:19" x14ac:dyDescent="0.25">
      <c r="A26" s="29"/>
      <c r="B26" s="148" t="s">
        <v>7</v>
      </c>
      <c r="C26" s="148" t="s">
        <v>7</v>
      </c>
      <c r="D26" s="148" t="s">
        <v>193</v>
      </c>
      <c r="E26" s="154">
        <v>500</v>
      </c>
      <c r="F26" s="148">
        <v>3</v>
      </c>
      <c r="G26" s="150">
        <v>39058</v>
      </c>
      <c r="H26" s="150">
        <v>40154</v>
      </c>
      <c r="I26" s="148" t="s">
        <v>8</v>
      </c>
      <c r="J26" s="151">
        <v>8.7499999999999994E-2</v>
      </c>
      <c r="K26" s="151" t="s">
        <v>205</v>
      </c>
      <c r="L26" s="151" t="s">
        <v>207</v>
      </c>
      <c r="M26" s="152" t="s">
        <v>55</v>
      </c>
      <c r="N26" s="154">
        <v>3500000</v>
      </c>
      <c r="O26" s="153">
        <f t="shared" si="0"/>
        <v>3500000</v>
      </c>
      <c r="P26" s="29"/>
      <c r="Q26" s="29"/>
      <c r="R26" s="29"/>
      <c r="S26" s="29"/>
    </row>
    <row r="27" spans="1:19" x14ac:dyDescent="0.25">
      <c r="A27" s="29"/>
      <c r="B27" s="148" t="s">
        <v>7</v>
      </c>
      <c r="C27" s="148" t="s">
        <v>7</v>
      </c>
      <c r="D27" s="148" t="s">
        <v>194</v>
      </c>
      <c r="E27" s="154">
        <v>500</v>
      </c>
      <c r="F27" s="148">
        <v>3</v>
      </c>
      <c r="G27" s="150">
        <v>39058</v>
      </c>
      <c r="H27" s="150">
        <v>40154</v>
      </c>
      <c r="I27" s="148" t="s">
        <v>8</v>
      </c>
      <c r="J27" s="151">
        <v>8.7900000000000006E-2</v>
      </c>
      <c r="K27" s="151" t="s">
        <v>205</v>
      </c>
      <c r="L27" s="151" t="s">
        <v>207</v>
      </c>
      <c r="M27" s="152" t="s">
        <v>55</v>
      </c>
      <c r="N27" s="154">
        <v>1000000</v>
      </c>
      <c r="O27" s="153">
        <f t="shared" si="0"/>
        <v>1000000</v>
      </c>
      <c r="P27" s="29"/>
      <c r="Q27" s="29"/>
      <c r="R27" s="29"/>
      <c r="S27" s="29"/>
    </row>
    <row r="28" spans="1:19" x14ac:dyDescent="0.25">
      <c r="A28" s="29"/>
      <c r="B28" s="148" t="s">
        <v>7</v>
      </c>
      <c r="C28" s="148" t="s">
        <v>7</v>
      </c>
      <c r="D28" s="148" t="s">
        <v>157</v>
      </c>
      <c r="E28" s="149">
        <v>1000000</v>
      </c>
      <c r="F28" s="148">
        <v>3</v>
      </c>
      <c r="G28" s="150">
        <v>39157</v>
      </c>
      <c r="H28" s="150">
        <v>40253</v>
      </c>
      <c r="I28" s="148" t="s">
        <v>6</v>
      </c>
      <c r="J28" s="151">
        <v>0.14399999999999999</v>
      </c>
      <c r="K28" s="151" t="s">
        <v>205</v>
      </c>
      <c r="L28" s="151" t="s">
        <v>207</v>
      </c>
      <c r="M28" s="152" t="s">
        <v>55</v>
      </c>
      <c r="N28" s="149">
        <v>10000000000</v>
      </c>
      <c r="O28" s="153">
        <f>+N28/$E$207</f>
        <v>1415937.2230072808</v>
      </c>
      <c r="P28" s="29"/>
      <c r="Q28" s="29"/>
      <c r="R28" s="29"/>
      <c r="S28" s="29"/>
    </row>
    <row r="29" spans="1:19" x14ac:dyDescent="0.25">
      <c r="A29" s="29"/>
      <c r="B29" s="148" t="s">
        <v>7</v>
      </c>
      <c r="C29" s="148" t="s">
        <v>7</v>
      </c>
      <c r="D29" s="148" t="s">
        <v>158</v>
      </c>
      <c r="E29" s="149">
        <v>1000000</v>
      </c>
      <c r="F29" s="148">
        <v>3</v>
      </c>
      <c r="G29" s="150">
        <v>39157</v>
      </c>
      <c r="H29" s="150">
        <v>40253</v>
      </c>
      <c r="I29" s="148" t="s">
        <v>6</v>
      </c>
      <c r="J29" s="151">
        <v>0.1449</v>
      </c>
      <c r="K29" s="151" t="s">
        <v>205</v>
      </c>
      <c r="L29" s="151" t="s">
        <v>207</v>
      </c>
      <c r="M29" s="152" t="s">
        <v>55</v>
      </c>
      <c r="N29" s="149">
        <v>10000000000</v>
      </c>
      <c r="O29" s="153">
        <f>+N29/$E$207</f>
        <v>1415937.2230072808</v>
      </c>
      <c r="P29" s="29"/>
      <c r="Q29" s="29"/>
      <c r="R29" s="29"/>
      <c r="S29" s="29"/>
    </row>
    <row r="30" spans="1:19" x14ac:dyDescent="0.25">
      <c r="A30" s="29"/>
      <c r="B30" s="148" t="s">
        <v>7</v>
      </c>
      <c r="C30" s="148" t="s">
        <v>7</v>
      </c>
      <c r="D30" s="148" t="s">
        <v>159</v>
      </c>
      <c r="E30" s="149">
        <v>1000000</v>
      </c>
      <c r="F30" s="148">
        <v>3</v>
      </c>
      <c r="G30" s="150">
        <v>39157</v>
      </c>
      <c r="H30" s="150">
        <v>40253</v>
      </c>
      <c r="I30" s="148" t="s">
        <v>6</v>
      </c>
      <c r="J30" s="151">
        <v>0.14499999999999999</v>
      </c>
      <c r="K30" s="151" t="s">
        <v>205</v>
      </c>
      <c r="L30" s="151" t="s">
        <v>207</v>
      </c>
      <c r="M30" s="152" t="s">
        <v>55</v>
      </c>
      <c r="N30" s="149">
        <v>5000000000</v>
      </c>
      <c r="O30" s="153">
        <f>+N30/$E$207</f>
        <v>707968.61150364042</v>
      </c>
      <c r="P30" s="29"/>
      <c r="Q30" s="29"/>
      <c r="R30" s="29"/>
      <c r="S30" s="29"/>
    </row>
    <row r="31" spans="1:19" x14ac:dyDescent="0.25">
      <c r="A31" s="29"/>
      <c r="B31" s="148" t="s">
        <v>7</v>
      </c>
      <c r="C31" s="148" t="s">
        <v>7</v>
      </c>
      <c r="D31" s="148" t="s">
        <v>160</v>
      </c>
      <c r="E31" s="149">
        <v>1000000</v>
      </c>
      <c r="F31" s="148">
        <v>3</v>
      </c>
      <c r="G31" s="150">
        <v>39157</v>
      </c>
      <c r="H31" s="150">
        <v>40253</v>
      </c>
      <c r="I31" s="148" t="s">
        <v>6</v>
      </c>
      <c r="J31" s="151">
        <v>0.14599999999999999</v>
      </c>
      <c r="K31" s="151" t="s">
        <v>205</v>
      </c>
      <c r="L31" s="151" t="s">
        <v>207</v>
      </c>
      <c r="M31" s="152" t="s">
        <v>55</v>
      </c>
      <c r="N31" s="149">
        <v>10000000000</v>
      </c>
      <c r="O31" s="153">
        <f>+N31/$E$207</f>
        <v>1415937.2230072808</v>
      </c>
      <c r="P31" s="29"/>
      <c r="Q31" s="29"/>
      <c r="R31" s="29"/>
      <c r="S31" s="29"/>
    </row>
    <row r="32" spans="1:19" x14ac:dyDescent="0.25">
      <c r="A32" s="29"/>
      <c r="B32" s="148" t="s">
        <v>7</v>
      </c>
      <c r="C32" s="148" t="s">
        <v>7</v>
      </c>
      <c r="D32" s="148" t="s">
        <v>161</v>
      </c>
      <c r="E32" s="149">
        <v>1000000</v>
      </c>
      <c r="F32" s="148">
        <v>3</v>
      </c>
      <c r="G32" s="150">
        <v>39157</v>
      </c>
      <c r="H32" s="150">
        <v>40253</v>
      </c>
      <c r="I32" s="148" t="s">
        <v>6</v>
      </c>
      <c r="J32" s="151">
        <v>0.14649999999999999</v>
      </c>
      <c r="K32" s="151" t="s">
        <v>205</v>
      </c>
      <c r="L32" s="151" t="s">
        <v>207</v>
      </c>
      <c r="M32" s="152" t="s">
        <v>55</v>
      </c>
      <c r="N32" s="149">
        <v>55000000000</v>
      </c>
      <c r="O32" s="153">
        <f>+N32/$E$207</f>
        <v>7787654.726540044</v>
      </c>
      <c r="P32" s="29"/>
      <c r="Q32" s="29"/>
      <c r="R32" s="29"/>
      <c r="S32" s="29"/>
    </row>
    <row r="33" spans="1:19" x14ac:dyDescent="0.25">
      <c r="A33" s="29"/>
      <c r="B33" s="148" t="s">
        <v>7</v>
      </c>
      <c r="C33" s="148" t="s">
        <v>7</v>
      </c>
      <c r="D33" s="148" t="s">
        <v>162</v>
      </c>
      <c r="E33" s="154">
        <v>500</v>
      </c>
      <c r="F33" s="148">
        <v>3</v>
      </c>
      <c r="G33" s="150">
        <v>39157</v>
      </c>
      <c r="H33" s="150">
        <v>40253</v>
      </c>
      <c r="I33" s="148" t="s">
        <v>8</v>
      </c>
      <c r="J33" s="151">
        <v>8.3900000000000002E-2</v>
      </c>
      <c r="K33" s="151" t="s">
        <v>205</v>
      </c>
      <c r="L33" s="151" t="s">
        <v>207</v>
      </c>
      <c r="M33" s="152" t="s">
        <v>55</v>
      </c>
      <c r="N33" s="154">
        <v>2700000</v>
      </c>
      <c r="O33" s="153">
        <f>+N33</f>
        <v>2700000</v>
      </c>
      <c r="P33" s="29"/>
      <c r="Q33" s="29"/>
      <c r="R33" s="29"/>
      <c r="S33" s="29"/>
    </row>
    <row r="34" spans="1:19" x14ac:dyDescent="0.25">
      <c r="A34" s="29"/>
      <c r="B34" s="148" t="s">
        <v>7</v>
      </c>
      <c r="C34" s="148" t="s">
        <v>7</v>
      </c>
      <c r="D34" s="148" t="s">
        <v>163</v>
      </c>
      <c r="E34" s="154">
        <v>500</v>
      </c>
      <c r="F34" s="148">
        <v>3</v>
      </c>
      <c r="G34" s="150">
        <v>39157</v>
      </c>
      <c r="H34" s="150">
        <v>40253</v>
      </c>
      <c r="I34" s="148" t="s">
        <v>8</v>
      </c>
      <c r="J34" s="151">
        <v>8.4000000000000005E-2</v>
      </c>
      <c r="K34" s="151" t="s">
        <v>205</v>
      </c>
      <c r="L34" s="151" t="s">
        <v>207</v>
      </c>
      <c r="M34" s="152" t="s">
        <v>55</v>
      </c>
      <c r="N34" s="154">
        <v>4400000</v>
      </c>
      <c r="O34" s="153">
        <f>+N34</f>
        <v>4400000</v>
      </c>
      <c r="P34" s="29"/>
      <c r="Q34" s="29"/>
      <c r="R34" s="29"/>
      <c r="S34" s="29"/>
    </row>
    <row r="35" spans="1:19" x14ac:dyDescent="0.25">
      <c r="A35" s="29"/>
      <c r="B35" s="148" t="s">
        <v>7</v>
      </c>
      <c r="C35" s="148" t="s">
        <v>7</v>
      </c>
      <c r="D35" s="148" t="s">
        <v>164</v>
      </c>
      <c r="E35" s="149">
        <v>1000000</v>
      </c>
      <c r="F35" s="148">
        <v>3</v>
      </c>
      <c r="G35" s="150">
        <v>39409</v>
      </c>
      <c r="H35" s="150">
        <v>40505</v>
      </c>
      <c r="I35" s="148" t="s">
        <v>6</v>
      </c>
      <c r="J35" s="151">
        <v>0.11</v>
      </c>
      <c r="K35" s="151" t="s">
        <v>205</v>
      </c>
      <c r="L35" s="151" t="s">
        <v>207</v>
      </c>
      <c r="M35" s="152" t="s">
        <v>55</v>
      </c>
      <c r="N35" s="149">
        <v>7500000000</v>
      </c>
      <c r="O35" s="153">
        <f t="shared" ref="O35:O52" si="1">+N35/$E$207</f>
        <v>1061952.9172554605</v>
      </c>
      <c r="P35" s="29"/>
      <c r="Q35" s="29"/>
      <c r="R35" s="29"/>
      <c r="S35" s="29"/>
    </row>
    <row r="36" spans="1:19" x14ac:dyDescent="0.25">
      <c r="A36" s="29"/>
      <c r="B36" s="148" t="s">
        <v>7</v>
      </c>
      <c r="C36" s="148" t="s">
        <v>7</v>
      </c>
      <c r="D36" s="148" t="s">
        <v>165</v>
      </c>
      <c r="E36" s="149">
        <v>1000000</v>
      </c>
      <c r="F36" s="148">
        <v>3</v>
      </c>
      <c r="G36" s="150">
        <v>39409</v>
      </c>
      <c r="H36" s="150">
        <v>40505</v>
      </c>
      <c r="I36" s="148" t="s">
        <v>6</v>
      </c>
      <c r="J36" s="151">
        <v>0.1174</v>
      </c>
      <c r="K36" s="151" t="s">
        <v>205</v>
      </c>
      <c r="L36" s="151" t="s">
        <v>207</v>
      </c>
      <c r="M36" s="152" t="s">
        <v>55</v>
      </c>
      <c r="N36" s="149">
        <v>5000000000</v>
      </c>
      <c r="O36" s="153">
        <f t="shared" si="1"/>
        <v>707968.61150364042</v>
      </c>
      <c r="P36" s="29"/>
      <c r="Q36" s="29"/>
      <c r="R36" s="29"/>
      <c r="S36" s="29"/>
    </row>
    <row r="37" spans="1:19" x14ac:dyDescent="0.25">
      <c r="A37" s="29"/>
      <c r="B37" s="148" t="s">
        <v>7</v>
      </c>
      <c r="C37" s="148" t="s">
        <v>7</v>
      </c>
      <c r="D37" s="148" t="s">
        <v>166</v>
      </c>
      <c r="E37" s="149">
        <v>1000000</v>
      </c>
      <c r="F37" s="148">
        <v>3</v>
      </c>
      <c r="G37" s="150">
        <v>39409</v>
      </c>
      <c r="H37" s="150">
        <v>40505</v>
      </c>
      <c r="I37" s="148" t="s">
        <v>6</v>
      </c>
      <c r="J37" s="151">
        <v>0.11749999999999999</v>
      </c>
      <c r="K37" s="151" t="s">
        <v>205</v>
      </c>
      <c r="L37" s="151" t="s">
        <v>207</v>
      </c>
      <c r="M37" s="152" t="s">
        <v>55</v>
      </c>
      <c r="N37" s="149">
        <v>2000000000</v>
      </c>
      <c r="O37" s="153">
        <f t="shared" si="1"/>
        <v>283187.44460145617</v>
      </c>
      <c r="P37" s="29"/>
      <c r="Q37" s="29"/>
      <c r="R37" s="29"/>
      <c r="S37" s="29"/>
    </row>
    <row r="38" spans="1:19" x14ac:dyDescent="0.25">
      <c r="A38" s="29"/>
      <c r="B38" s="148" t="s">
        <v>7</v>
      </c>
      <c r="C38" s="148" t="s">
        <v>7</v>
      </c>
      <c r="D38" s="148" t="s">
        <v>167</v>
      </c>
      <c r="E38" s="149">
        <v>1000000</v>
      </c>
      <c r="F38" s="148">
        <v>3</v>
      </c>
      <c r="G38" s="150">
        <v>39409</v>
      </c>
      <c r="H38" s="150">
        <v>40505</v>
      </c>
      <c r="I38" s="148" t="s">
        <v>6</v>
      </c>
      <c r="J38" s="151">
        <v>0.11890000000000001</v>
      </c>
      <c r="K38" s="151" t="s">
        <v>205</v>
      </c>
      <c r="L38" s="151" t="s">
        <v>207</v>
      </c>
      <c r="M38" s="152" t="s">
        <v>55</v>
      </c>
      <c r="N38" s="149">
        <v>20000000000</v>
      </c>
      <c r="O38" s="153">
        <f t="shared" si="1"/>
        <v>2831874.4460145617</v>
      </c>
      <c r="P38" s="29"/>
      <c r="Q38" s="29"/>
      <c r="R38" s="29"/>
      <c r="S38" s="29"/>
    </row>
    <row r="39" spans="1:19" x14ac:dyDescent="0.25">
      <c r="A39" s="29"/>
      <c r="B39" s="148" t="s">
        <v>7</v>
      </c>
      <c r="C39" s="148" t="s">
        <v>7</v>
      </c>
      <c r="D39" s="148" t="s">
        <v>168</v>
      </c>
      <c r="E39" s="149">
        <v>1000000</v>
      </c>
      <c r="F39" s="148">
        <v>3</v>
      </c>
      <c r="G39" s="150">
        <v>39409</v>
      </c>
      <c r="H39" s="150">
        <v>40505</v>
      </c>
      <c r="I39" s="148" t="s">
        <v>6</v>
      </c>
      <c r="J39" s="151">
        <v>0.11899999999999999</v>
      </c>
      <c r="K39" s="151" t="s">
        <v>205</v>
      </c>
      <c r="L39" s="151" t="s">
        <v>207</v>
      </c>
      <c r="M39" s="152" t="s">
        <v>55</v>
      </c>
      <c r="N39" s="149">
        <v>7500000000</v>
      </c>
      <c r="O39" s="153">
        <f t="shared" si="1"/>
        <v>1061952.9172554605</v>
      </c>
      <c r="P39" s="29"/>
      <c r="Q39" s="29"/>
      <c r="R39" s="29"/>
      <c r="S39" s="29"/>
    </row>
    <row r="40" spans="1:19" x14ac:dyDescent="0.25">
      <c r="A40" s="29"/>
      <c r="B40" s="148" t="s">
        <v>7</v>
      </c>
      <c r="C40" s="148" t="s">
        <v>7</v>
      </c>
      <c r="D40" s="148" t="s">
        <v>169</v>
      </c>
      <c r="E40" s="149">
        <v>1000000</v>
      </c>
      <c r="F40" s="148">
        <v>3</v>
      </c>
      <c r="G40" s="150">
        <v>39409</v>
      </c>
      <c r="H40" s="150">
        <v>40505</v>
      </c>
      <c r="I40" s="148" t="s">
        <v>6</v>
      </c>
      <c r="J40" s="151">
        <v>0.1198</v>
      </c>
      <c r="K40" s="151" t="s">
        <v>205</v>
      </c>
      <c r="L40" s="151" t="s">
        <v>207</v>
      </c>
      <c r="M40" s="152" t="s">
        <v>55</v>
      </c>
      <c r="N40" s="149">
        <v>15000000000</v>
      </c>
      <c r="O40" s="153">
        <f t="shared" si="1"/>
        <v>2123905.834510921</v>
      </c>
      <c r="P40" s="29"/>
      <c r="Q40" s="29"/>
      <c r="R40" s="29"/>
      <c r="S40" s="29"/>
    </row>
    <row r="41" spans="1:19" x14ac:dyDescent="0.25">
      <c r="A41" s="29"/>
      <c r="B41" s="148" t="s">
        <v>7</v>
      </c>
      <c r="C41" s="148" t="s">
        <v>7</v>
      </c>
      <c r="D41" s="148" t="s">
        <v>170</v>
      </c>
      <c r="E41" s="149">
        <v>1000000</v>
      </c>
      <c r="F41" s="148">
        <v>3</v>
      </c>
      <c r="G41" s="150">
        <v>39409</v>
      </c>
      <c r="H41" s="150">
        <v>40505</v>
      </c>
      <c r="I41" s="148" t="s">
        <v>6</v>
      </c>
      <c r="J41" s="151">
        <v>0.12139999999999999</v>
      </c>
      <c r="K41" s="151" t="s">
        <v>205</v>
      </c>
      <c r="L41" s="151" t="s">
        <v>207</v>
      </c>
      <c r="M41" s="152" t="s">
        <v>55</v>
      </c>
      <c r="N41" s="149">
        <v>5000000000</v>
      </c>
      <c r="O41" s="153">
        <f t="shared" si="1"/>
        <v>707968.61150364042</v>
      </c>
      <c r="P41" s="29"/>
      <c r="Q41" s="29"/>
      <c r="R41" s="29"/>
      <c r="S41" s="29"/>
    </row>
    <row r="42" spans="1:19" x14ac:dyDescent="0.25">
      <c r="A42" s="29"/>
      <c r="B42" s="148" t="s">
        <v>7</v>
      </c>
      <c r="C42" s="148" t="s">
        <v>7</v>
      </c>
      <c r="D42" s="148" t="s">
        <v>171</v>
      </c>
      <c r="E42" s="149">
        <v>1000000</v>
      </c>
      <c r="F42" s="148">
        <v>3</v>
      </c>
      <c r="G42" s="150">
        <v>39409</v>
      </c>
      <c r="H42" s="150">
        <v>40505</v>
      </c>
      <c r="I42" s="148" t="s">
        <v>6</v>
      </c>
      <c r="J42" s="151">
        <v>0.12239999999999999</v>
      </c>
      <c r="K42" s="151" t="s">
        <v>205</v>
      </c>
      <c r="L42" s="151" t="s">
        <v>207</v>
      </c>
      <c r="M42" s="152" t="s">
        <v>55</v>
      </c>
      <c r="N42" s="149">
        <v>5000000000</v>
      </c>
      <c r="O42" s="153">
        <f t="shared" si="1"/>
        <v>707968.61150364042</v>
      </c>
      <c r="P42" s="29"/>
      <c r="Q42" s="29"/>
      <c r="R42" s="29"/>
      <c r="S42" s="29"/>
    </row>
    <row r="43" spans="1:19" x14ac:dyDescent="0.25">
      <c r="A43" s="29"/>
      <c r="B43" s="148" t="s">
        <v>7</v>
      </c>
      <c r="C43" s="148" t="s">
        <v>7</v>
      </c>
      <c r="D43" s="148" t="s">
        <v>172</v>
      </c>
      <c r="E43" s="149">
        <v>1000000</v>
      </c>
      <c r="F43" s="148">
        <v>3</v>
      </c>
      <c r="G43" s="150">
        <v>39409</v>
      </c>
      <c r="H43" s="150">
        <v>40505</v>
      </c>
      <c r="I43" s="148" t="s">
        <v>6</v>
      </c>
      <c r="J43" s="151">
        <v>0.1225</v>
      </c>
      <c r="K43" s="151" t="s">
        <v>205</v>
      </c>
      <c r="L43" s="151" t="s">
        <v>207</v>
      </c>
      <c r="M43" s="152" t="s">
        <v>55</v>
      </c>
      <c r="N43" s="149">
        <v>15000000000</v>
      </c>
      <c r="O43" s="153">
        <f t="shared" si="1"/>
        <v>2123905.834510921</v>
      </c>
      <c r="P43" s="29"/>
      <c r="Q43" s="29"/>
      <c r="R43" s="29"/>
      <c r="S43" s="29"/>
    </row>
    <row r="44" spans="1:19" x14ac:dyDescent="0.25">
      <c r="A44" s="29"/>
      <c r="B44" s="148" t="s">
        <v>7</v>
      </c>
      <c r="C44" s="148" t="s">
        <v>7</v>
      </c>
      <c r="D44" s="148" t="s">
        <v>173</v>
      </c>
      <c r="E44" s="149">
        <v>1000000</v>
      </c>
      <c r="F44" s="148">
        <v>3</v>
      </c>
      <c r="G44" s="150">
        <v>39409</v>
      </c>
      <c r="H44" s="150">
        <v>40505</v>
      </c>
      <c r="I44" s="148" t="s">
        <v>6</v>
      </c>
      <c r="J44" s="151">
        <v>0.1235</v>
      </c>
      <c r="K44" s="151" t="s">
        <v>205</v>
      </c>
      <c r="L44" s="151" t="s">
        <v>207</v>
      </c>
      <c r="M44" s="152" t="s">
        <v>55</v>
      </c>
      <c r="N44" s="149">
        <v>500000000</v>
      </c>
      <c r="O44" s="153">
        <f t="shared" si="1"/>
        <v>70796.861150364042</v>
      </c>
      <c r="P44" s="29"/>
      <c r="Q44" s="29"/>
      <c r="R44" s="29"/>
      <c r="S44" s="29"/>
    </row>
    <row r="45" spans="1:19" x14ac:dyDescent="0.25">
      <c r="A45" s="29"/>
      <c r="B45" s="148" t="s">
        <v>7</v>
      </c>
      <c r="C45" s="148" t="s">
        <v>7</v>
      </c>
      <c r="D45" s="148" t="s">
        <v>174</v>
      </c>
      <c r="E45" s="149">
        <v>1000000</v>
      </c>
      <c r="F45" s="148">
        <v>3</v>
      </c>
      <c r="G45" s="150">
        <v>39409</v>
      </c>
      <c r="H45" s="150">
        <v>40505</v>
      </c>
      <c r="I45" s="148" t="s">
        <v>6</v>
      </c>
      <c r="J45" s="151">
        <v>0.1237</v>
      </c>
      <c r="K45" s="151" t="s">
        <v>205</v>
      </c>
      <c r="L45" s="151" t="s">
        <v>207</v>
      </c>
      <c r="M45" s="152" t="s">
        <v>55</v>
      </c>
      <c r="N45" s="149">
        <v>5000000000</v>
      </c>
      <c r="O45" s="153">
        <f t="shared" si="1"/>
        <v>707968.61150364042</v>
      </c>
      <c r="P45" s="29"/>
      <c r="Q45" s="29"/>
      <c r="R45" s="29"/>
      <c r="S45" s="29"/>
    </row>
    <row r="46" spans="1:19" x14ac:dyDescent="0.25">
      <c r="A46" s="29"/>
      <c r="B46" s="148" t="s">
        <v>7</v>
      </c>
      <c r="C46" s="148" t="s">
        <v>7</v>
      </c>
      <c r="D46" s="148" t="s">
        <v>175</v>
      </c>
      <c r="E46" s="149">
        <v>1000000</v>
      </c>
      <c r="F46" s="148">
        <v>3</v>
      </c>
      <c r="G46" s="150">
        <v>39409</v>
      </c>
      <c r="H46" s="150">
        <v>40505</v>
      </c>
      <c r="I46" s="148" t="s">
        <v>6</v>
      </c>
      <c r="J46" s="151">
        <v>0.1239</v>
      </c>
      <c r="K46" s="151" t="s">
        <v>205</v>
      </c>
      <c r="L46" s="151" t="s">
        <v>207</v>
      </c>
      <c r="M46" s="152" t="s">
        <v>55</v>
      </c>
      <c r="N46" s="149">
        <v>15000000000</v>
      </c>
      <c r="O46" s="153">
        <f t="shared" si="1"/>
        <v>2123905.834510921</v>
      </c>
      <c r="P46" s="29"/>
      <c r="Q46" s="29"/>
      <c r="R46" s="29"/>
      <c r="S46" s="29"/>
    </row>
    <row r="47" spans="1:19" x14ac:dyDescent="0.25">
      <c r="A47" s="29"/>
      <c r="B47" s="148" t="s">
        <v>7</v>
      </c>
      <c r="C47" s="148" t="s">
        <v>7</v>
      </c>
      <c r="D47" s="148" t="s">
        <v>176</v>
      </c>
      <c r="E47" s="149">
        <v>1000000</v>
      </c>
      <c r="F47" s="148">
        <v>3</v>
      </c>
      <c r="G47" s="150">
        <v>39409</v>
      </c>
      <c r="H47" s="150">
        <v>40505</v>
      </c>
      <c r="I47" s="148" t="s">
        <v>6</v>
      </c>
      <c r="J47" s="151">
        <v>0.124</v>
      </c>
      <c r="K47" s="151" t="s">
        <v>205</v>
      </c>
      <c r="L47" s="151" t="s">
        <v>207</v>
      </c>
      <c r="M47" s="152" t="s">
        <v>55</v>
      </c>
      <c r="N47" s="149">
        <v>21000000000</v>
      </c>
      <c r="O47" s="153">
        <f t="shared" si="1"/>
        <v>2973468.1683152895</v>
      </c>
      <c r="P47" s="29"/>
      <c r="Q47" s="29"/>
      <c r="R47" s="29"/>
      <c r="S47" s="29"/>
    </row>
    <row r="48" spans="1:19" x14ac:dyDescent="0.25">
      <c r="A48" s="29"/>
      <c r="B48" s="148" t="s">
        <v>7</v>
      </c>
      <c r="C48" s="148" t="s">
        <v>7</v>
      </c>
      <c r="D48" s="148" t="s">
        <v>177</v>
      </c>
      <c r="E48" s="149">
        <v>1000000</v>
      </c>
      <c r="F48" s="148">
        <v>3</v>
      </c>
      <c r="G48" s="150">
        <v>39409</v>
      </c>
      <c r="H48" s="150">
        <v>40505</v>
      </c>
      <c r="I48" s="148" t="s">
        <v>6</v>
      </c>
      <c r="J48" s="151">
        <v>0.12429999999999999</v>
      </c>
      <c r="K48" s="151" t="s">
        <v>205</v>
      </c>
      <c r="L48" s="151" t="s">
        <v>207</v>
      </c>
      <c r="M48" s="152" t="s">
        <v>55</v>
      </c>
      <c r="N48" s="149">
        <v>3200000000</v>
      </c>
      <c r="O48" s="153">
        <f t="shared" si="1"/>
        <v>453099.91136232985</v>
      </c>
      <c r="P48" s="29"/>
      <c r="Q48" s="29"/>
      <c r="R48" s="29"/>
      <c r="S48" s="29"/>
    </row>
    <row r="49" spans="1:19" x14ac:dyDescent="0.25">
      <c r="A49" s="29"/>
      <c r="B49" s="148" t="s">
        <v>7</v>
      </c>
      <c r="C49" s="148" t="s">
        <v>7</v>
      </c>
      <c r="D49" s="148" t="s">
        <v>178</v>
      </c>
      <c r="E49" s="149">
        <v>1000000</v>
      </c>
      <c r="F49" s="148">
        <v>3</v>
      </c>
      <c r="G49" s="150">
        <v>39409</v>
      </c>
      <c r="H49" s="150">
        <v>40505</v>
      </c>
      <c r="I49" s="148" t="s">
        <v>6</v>
      </c>
      <c r="J49" s="151">
        <v>0.1245</v>
      </c>
      <c r="K49" s="151" t="s">
        <v>205</v>
      </c>
      <c r="L49" s="151" t="s">
        <v>207</v>
      </c>
      <c r="M49" s="152" t="s">
        <v>55</v>
      </c>
      <c r="N49" s="149">
        <v>32000000000</v>
      </c>
      <c r="O49" s="153">
        <f t="shared" si="1"/>
        <v>4530999.1136232987</v>
      </c>
      <c r="P49" s="29"/>
      <c r="Q49" s="29"/>
      <c r="R49" s="29"/>
      <c r="S49" s="29"/>
    </row>
    <row r="50" spans="1:19" x14ac:dyDescent="0.25">
      <c r="A50" s="29"/>
      <c r="B50" s="148" t="s">
        <v>7</v>
      </c>
      <c r="C50" s="148" t="s">
        <v>7</v>
      </c>
      <c r="D50" s="148" t="s">
        <v>179</v>
      </c>
      <c r="E50" s="149">
        <v>1000000</v>
      </c>
      <c r="F50" s="148">
        <v>3</v>
      </c>
      <c r="G50" s="150">
        <v>39409</v>
      </c>
      <c r="H50" s="150">
        <v>40505</v>
      </c>
      <c r="I50" s="148" t="s">
        <v>6</v>
      </c>
      <c r="J50" s="151">
        <v>0.12479999999999999</v>
      </c>
      <c r="K50" s="151" t="s">
        <v>205</v>
      </c>
      <c r="L50" s="151" t="s">
        <v>207</v>
      </c>
      <c r="M50" s="152" t="s">
        <v>55</v>
      </c>
      <c r="N50" s="149">
        <v>15500000000</v>
      </c>
      <c r="O50" s="153">
        <f t="shared" si="1"/>
        <v>2194702.695661285</v>
      </c>
      <c r="P50" s="29"/>
      <c r="Q50" s="29"/>
      <c r="R50" s="29"/>
      <c r="S50" s="29"/>
    </row>
    <row r="51" spans="1:19" x14ac:dyDescent="0.25">
      <c r="A51" s="29"/>
      <c r="B51" s="148" t="s">
        <v>7</v>
      </c>
      <c r="C51" s="148" t="s">
        <v>7</v>
      </c>
      <c r="D51" s="148" t="s">
        <v>180</v>
      </c>
      <c r="E51" s="149">
        <v>1000000</v>
      </c>
      <c r="F51" s="148">
        <v>3</v>
      </c>
      <c r="G51" s="150">
        <v>39409</v>
      </c>
      <c r="H51" s="150">
        <v>40505</v>
      </c>
      <c r="I51" s="148" t="s">
        <v>6</v>
      </c>
      <c r="J51" s="151">
        <v>0.125</v>
      </c>
      <c r="K51" s="151" t="s">
        <v>205</v>
      </c>
      <c r="L51" s="151" t="s">
        <v>207</v>
      </c>
      <c r="M51" s="152" t="s">
        <v>55</v>
      </c>
      <c r="N51" s="149">
        <v>30000000000</v>
      </c>
      <c r="O51" s="153">
        <f t="shared" si="1"/>
        <v>4247811.6690218421</v>
      </c>
      <c r="P51" s="29"/>
      <c r="Q51" s="29"/>
      <c r="R51" s="29"/>
      <c r="S51" s="29"/>
    </row>
    <row r="52" spans="1:19" x14ac:dyDescent="0.25">
      <c r="A52" s="29"/>
      <c r="B52" s="148" t="s">
        <v>7</v>
      </c>
      <c r="C52" s="148" t="s">
        <v>7</v>
      </c>
      <c r="D52" s="148" t="s">
        <v>145</v>
      </c>
      <c r="E52" s="149">
        <v>1000000</v>
      </c>
      <c r="F52" s="148">
        <v>3</v>
      </c>
      <c r="G52" s="150">
        <v>39519</v>
      </c>
      <c r="H52" s="150">
        <v>40614</v>
      </c>
      <c r="I52" s="148" t="s">
        <v>6</v>
      </c>
      <c r="J52" s="151">
        <v>0.125</v>
      </c>
      <c r="K52" s="151" t="s">
        <v>205</v>
      </c>
      <c r="L52" s="151" t="s">
        <v>207</v>
      </c>
      <c r="M52" s="152" t="s">
        <v>55</v>
      </c>
      <c r="N52" s="149">
        <v>55500000000</v>
      </c>
      <c r="O52" s="153">
        <f t="shared" si="1"/>
        <v>7858451.5876904083</v>
      </c>
      <c r="P52" s="29"/>
      <c r="Q52" s="29"/>
      <c r="R52" s="29"/>
      <c r="S52" s="29"/>
    </row>
    <row r="53" spans="1:19" x14ac:dyDescent="0.25">
      <c r="A53" s="29"/>
      <c r="B53" s="148" t="s">
        <v>7</v>
      </c>
      <c r="C53" s="148" t="s">
        <v>7</v>
      </c>
      <c r="D53" s="148" t="s">
        <v>146</v>
      </c>
      <c r="E53" s="148" t="s">
        <v>156</v>
      </c>
      <c r="F53" s="148">
        <v>3</v>
      </c>
      <c r="G53" s="150">
        <v>39519</v>
      </c>
      <c r="H53" s="150">
        <v>40614</v>
      </c>
      <c r="I53" s="148" t="s">
        <v>8</v>
      </c>
      <c r="J53" s="151">
        <v>0.08</v>
      </c>
      <c r="K53" s="151" t="s">
        <v>205</v>
      </c>
      <c r="L53" s="151" t="s">
        <v>207</v>
      </c>
      <c r="M53" s="152" t="s">
        <v>55</v>
      </c>
      <c r="N53" s="154">
        <v>5951000</v>
      </c>
      <c r="O53" s="153">
        <f>+N53</f>
        <v>5951000</v>
      </c>
      <c r="P53" s="29"/>
      <c r="Q53" s="29"/>
      <c r="R53" s="29"/>
      <c r="S53" s="29"/>
    </row>
    <row r="54" spans="1:19" x14ac:dyDescent="0.25">
      <c r="A54" s="29"/>
      <c r="B54" s="148" t="s">
        <v>7</v>
      </c>
      <c r="C54" s="148" t="s">
        <v>7</v>
      </c>
      <c r="D54" s="148" t="s">
        <v>147</v>
      </c>
      <c r="E54" s="148" t="s">
        <v>156</v>
      </c>
      <c r="F54" s="148">
        <v>3</v>
      </c>
      <c r="G54" s="150">
        <v>39519</v>
      </c>
      <c r="H54" s="150">
        <v>40614</v>
      </c>
      <c r="I54" s="148" t="s">
        <v>8</v>
      </c>
      <c r="J54" s="151">
        <v>8.1000000000000003E-2</v>
      </c>
      <c r="K54" s="151" t="s">
        <v>205</v>
      </c>
      <c r="L54" s="151" t="s">
        <v>207</v>
      </c>
      <c r="M54" s="152" t="s">
        <v>55</v>
      </c>
      <c r="N54" s="154">
        <v>1000000</v>
      </c>
      <c r="O54" s="153">
        <f t="shared" ref="O54:O60" si="2">+N54</f>
        <v>1000000</v>
      </c>
      <c r="P54" s="29"/>
      <c r="Q54" s="29"/>
      <c r="R54" s="29"/>
      <c r="S54" s="29"/>
    </row>
    <row r="55" spans="1:19" x14ac:dyDescent="0.25">
      <c r="A55" s="29"/>
      <c r="B55" s="148" t="s">
        <v>7</v>
      </c>
      <c r="C55" s="148" t="s">
        <v>7</v>
      </c>
      <c r="D55" s="148" t="s">
        <v>148</v>
      </c>
      <c r="E55" s="148" t="s">
        <v>156</v>
      </c>
      <c r="F55" s="148">
        <v>3</v>
      </c>
      <c r="G55" s="150">
        <v>39519</v>
      </c>
      <c r="H55" s="150">
        <v>40614</v>
      </c>
      <c r="I55" s="148" t="s">
        <v>8</v>
      </c>
      <c r="J55" s="151">
        <v>8.14E-2</v>
      </c>
      <c r="K55" s="151" t="s">
        <v>205</v>
      </c>
      <c r="L55" s="151" t="s">
        <v>207</v>
      </c>
      <c r="M55" s="152" t="s">
        <v>55</v>
      </c>
      <c r="N55" s="154">
        <v>1500000</v>
      </c>
      <c r="O55" s="153">
        <f t="shared" si="2"/>
        <v>1500000</v>
      </c>
      <c r="P55" s="29"/>
      <c r="Q55" s="29"/>
      <c r="R55" s="29"/>
      <c r="S55" s="29"/>
    </row>
    <row r="56" spans="1:19" x14ac:dyDescent="0.25">
      <c r="A56" s="29"/>
      <c r="B56" s="148" t="s">
        <v>7</v>
      </c>
      <c r="C56" s="148" t="s">
        <v>7</v>
      </c>
      <c r="D56" s="148" t="s">
        <v>149</v>
      </c>
      <c r="E56" s="148" t="s">
        <v>156</v>
      </c>
      <c r="F56" s="148">
        <v>3</v>
      </c>
      <c r="G56" s="150">
        <v>39519</v>
      </c>
      <c r="H56" s="150">
        <v>40614</v>
      </c>
      <c r="I56" s="148" t="s">
        <v>8</v>
      </c>
      <c r="J56" s="151">
        <v>8.1500000000000003E-2</v>
      </c>
      <c r="K56" s="151" t="s">
        <v>205</v>
      </c>
      <c r="L56" s="151" t="s">
        <v>207</v>
      </c>
      <c r="M56" s="152" t="s">
        <v>55</v>
      </c>
      <c r="N56" s="154">
        <v>1000000</v>
      </c>
      <c r="O56" s="153">
        <f t="shared" si="2"/>
        <v>1000000</v>
      </c>
      <c r="P56" s="29"/>
      <c r="Q56" s="29"/>
      <c r="R56" s="29"/>
      <c r="S56" s="29"/>
    </row>
    <row r="57" spans="1:19" x14ac:dyDescent="0.25">
      <c r="A57" s="29"/>
      <c r="B57" s="148" t="s">
        <v>7</v>
      </c>
      <c r="C57" s="148" t="s">
        <v>7</v>
      </c>
      <c r="D57" s="148" t="s">
        <v>153</v>
      </c>
      <c r="E57" s="148" t="s">
        <v>156</v>
      </c>
      <c r="F57" s="148">
        <v>3</v>
      </c>
      <c r="G57" s="150">
        <v>39519</v>
      </c>
      <c r="H57" s="150">
        <v>40614</v>
      </c>
      <c r="I57" s="148" t="s">
        <v>8</v>
      </c>
      <c r="J57" s="151">
        <v>8.1900000000000001E-2</v>
      </c>
      <c r="K57" s="151" t="s">
        <v>205</v>
      </c>
      <c r="L57" s="151" t="s">
        <v>207</v>
      </c>
      <c r="M57" s="152" t="s">
        <v>55</v>
      </c>
      <c r="N57" s="154">
        <v>1500000</v>
      </c>
      <c r="O57" s="153">
        <f t="shared" si="2"/>
        <v>1500000</v>
      </c>
      <c r="P57" s="29"/>
      <c r="Q57" s="29"/>
      <c r="R57" s="29"/>
      <c r="S57" s="29"/>
    </row>
    <row r="58" spans="1:19" x14ac:dyDescent="0.25">
      <c r="A58" s="29"/>
      <c r="B58" s="148" t="s">
        <v>7</v>
      </c>
      <c r="C58" s="148" t="s">
        <v>7</v>
      </c>
      <c r="D58" s="148" t="s">
        <v>150</v>
      </c>
      <c r="E58" s="148" t="s">
        <v>156</v>
      </c>
      <c r="F58" s="148">
        <v>3</v>
      </c>
      <c r="G58" s="150">
        <v>39519</v>
      </c>
      <c r="H58" s="150">
        <v>40614</v>
      </c>
      <c r="I58" s="148" t="s">
        <v>8</v>
      </c>
      <c r="J58" s="151">
        <v>8.2000000000000003E-2</v>
      </c>
      <c r="K58" s="151" t="s">
        <v>205</v>
      </c>
      <c r="L58" s="151" t="s">
        <v>207</v>
      </c>
      <c r="M58" s="152" t="s">
        <v>55</v>
      </c>
      <c r="N58" s="154">
        <v>1000000</v>
      </c>
      <c r="O58" s="153">
        <f t="shared" si="2"/>
        <v>1000000</v>
      </c>
      <c r="P58" s="29"/>
      <c r="Q58" s="29"/>
      <c r="R58" s="29"/>
      <c r="S58" s="29"/>
    </row>
    <row r="59" spans="1:19" x14ac:dyDescent="0.25">
      <c r="A59" s="29"/>
      <c r="B59" s="148" t="s">
        <v>7</v>
      </c>
      <c r="C59" s="148" t="s">
        <v>7</v>
      </c>
      <c r="D59" s="148" t="s">
        <v>151</v>
      </c>
      <c r="E59" s="148" t="s">
        <v>156</v>
      </c>
      <c r="F59" s="148">
        <v>3</v>
      </c>
      <c r="G59" s="150">
        <v>39519</v>
      </c>
      <c r="H59" s="150">
        <v>40614</v>
      </c>
      <c r="I59" s="148" t="s">
        <v>8</v>
      </c>
      <c r="J59" s="151">
        <v>8.2400000000000001E-2</v>
      </c>
      <c r="K59" s="151" t="s">
        <v>205</v>
      </c>
      <c r="L59" s="151" t="s">
        <v>207</v>
      </c>
      <c r="M59" s="152" t="s">
        <v>55</v>
      </c>
      <c r="N59" s="154">
        <v>1500000</v>
      </c>
      <c r="O59" s="153">
        <f t="shared" si="2"/>
        <v>1500000</v>
      </c>
      <c r="P59" s="29"/>
      <c r="Q59" s="29"/>
      <c r="R59" s="29"/>
      <c r="S59" s="29"/>
    </row>
    <row r="60" spans="1:19" x14ac:dyDescent="0.25">
      <c r="A60" s="29"/>
      <c r="B60" s="148" t="s">
        <v>7</v>
      </c>
      <c r="C60" s="148" t="s">
        <v>7</v>
      </c>
      <c r="D60" s="148" t="s">
        <v>152</v>
      </c>
      <c r="E60" s="148" t="s">
        <v>156</v>
      </c>
      <c r="F60" s="148">
        <v>3</v>
      </c>
      <c r="G60" s="150">
        <v>39519</v>
      </c>
      <c r="H60" s="150">
        <v>40614</v>
      </c>
      <c r="I60" s="148" t="s">
        <v>8</v>
      </c>
      <c r="J60" s="151">
        <v>8.2500000000000004E-2</v>
      </c>
      <c r="K60" s="151" t="s">
        <v>205</v>
      </c>
      <c r="L60" s="151" t="s">
        <v>207</v>
      </c>
      <c r="M60" s="152" t="s">
        <v>55</v>
      </c>
      <c r="N60" s="154">
        <v>500000</v>
      </c>
      <c r="O60" s="153">
        <f t="shared" si="2"/>
        <v>500000</v>
      </c>
      <c r="P60" s="29"/>
      <c r="Q60" s="29"/>
      <c r="R60" s="29"/>
      <c r="S60" s="29"/>
    </row>
    <row r="61" spans="1:19" x14ac:dyDescent="0.25">
      <c r="A61" s="29"/>
      <c r="B61" s="148" t="s">
        <v>7</v>
      </c>
      <c r="C61" s="148" t="s">
        <v>7</v>
      </c>
      <c r="D61" s="148" t="s">
        <v>113</v>
      </c>
      <c r="E61" s="149">
        <v>1000000</v>
      </c>
      <c r="F61" s="148">
        <v>1</v>
      </c>
      <c r="G61" s="150">
        <v>39945</v>
      </c>
      <c r="H61" s="150">
        <v>40310</v>
      </c>
      <c r="I61" s="148" t="s">
        <v>6</v>
      </c>
      <c r="J61" s="151">
        <v>0.04</v>
      </c>
      <c r="K61" s="151" t="s">
        <v>205</v>
      </c>
      <c r="L61" s="151" t="s">
        <v>207</v>
      </c>
      <c r="M61" s="152" t="s">
        <v>55</v>
      </c>
      <c r="N61" s="149">
        <v>25000000000</v>
      </c>
      <c r="O61" s="153">
        <f t="shared" ref="O61:O92" si="3">+N61/$E$207</f>
        <v>3539843.0575182019</v>
      </c>
      <c r="P61" s="29"/>
      <c r="Q61" s="29"/>
      <c r="R61" s="29"/>
      <c r="S61" s="29"/>
    </row>
    <row r="62" spans="1:19" x14ac:dyDescent="0.25">
      <c r="A62" s="29"/>
      <c r="B62" s="148" t="s">
        <v>7</v>
      </c>
      <c r="C62" s="148" t="s">
        <v>7</v>
      </c>
      <c r="D62" s="148" t="s">
        <v>114</v>
      </c>
      <c r="E62" s="149">
        <v>1000000</v>
      </c>
      <c r="F62" s="148">
        <v>2</v>
      </c>
      <c r="G62" s="150">
        <v>39945</v>
      </c>
      <c r="H62" s="150">
        <v>40675</v>
      </c>
      <c r="I62" s="148" t="s">
        <v>6</v>
      </c>
      <c r="J62" s="151">
        <v>0.05</v>
      </c>
      <c r="K62" s="151" t="s">
        <v>205</v>
      </c>
      <c r="L62" s="151" t="s">
        <v>207</v>
      </c>
      <c r="M62" s="152" t="s">
        <v>55</v>
      </c>
      <c r="N62" s="149">
        <v>10000000000</v>
      </c>
      <c r="O62" s="153">
        <f t="shared" si="3"/>
        <v>1415937.2230072808</v>
      </c>
      <c r="P62" s="29"/>
      <c r="Q62" s="29"/>
      <c r="R62" s="29"/>
      <c r="S62" s="29"/>
    </row>
    <row r="63" spans="1:19" x14ac:dyDescent="0.25">
      <c r="A63" s="29"/>
      <c r="B63" s="148" t="s">
        <v>7</v>
      </c>
      <c r="C63" s="148" t="s">
        <v>7</v>
      </c>
      <c r="D63" s="148" t="s">
        <v>115</v>
      </c>
      <c r="E63" s="149">
        <v>1000000</v>
      </c>
      <c r="F63" s="148">
        <v>2</v>
      </c>
      <c r="G63" s="150">
        <v>39945</v>
      </c>
      <c r="H63" s="150">
        <v>40675</v>
      </c>
      <c r="I63" s="148" t="s">
        <v>6</v>
      </c>
      <c r="J63" s="151">
        <v>5.0999999999999997E-2</v>
      </c>
      <c r="K63" s="151" t="s">
        <v>205</v>
      </c>
      <c r="L63" s="151" t="s">
        <v>207</v>
      </c>
      <c r="M63" s="152" t="s">
        <v>55</v>
      </c>
      <c r="N63" s="149">
        <v>10000000000</v>
      </c>
      <c r="O63" s="153">
        <f t="shared" si="3"/>
        <v>1415937.2230072808</v>
      </c>
      <c r="P63" s="29"/>
      <c r="Q63" s="29"/>
      <c r="R63" s="29"/>
      <c r="S63" s="29"/>
    </row>
    <row r="64" spans="1:19" x14ac:dyDescent="0.25">
      <c r="A64" s="29"/>
      <c r="B64" s="148" t="s">
        <v>7</v>
      </c>
      <c r="C64" s="148" t="s">
        <v>7</v>
      </c>
      <c r="D64" s="148" t="s">
        <v>116</v>
      </c>
      <c r="E64" s="149">
        <v>1000000</v>
      </c>
      <c r="F64" s="148">
        <v>2</v>
      </c>
      <c r="G64" s="150">
        <v>39945</v>
      </c>
      <c r="H64" s="150">
        <v>40675</v>
      </c>
      <c r="I64" s="148" t="s">
        <v>6</v>
      </c>
      <c r="J64" s="151">
        <v>5.1999999999999998E-2</v>
      </c>
      <c r="K64" s="151" t="s">
        <v>205</v>
      </c>
      <c r="L64" s="151" t="s">
        <v>207</v>
      </c>
      <c r="M64" s="152" t="s">
        <v>55</v>
      </c>
      <c r="N64" s="149">
        <v>10000000000</v>
      </c>
      <c r="O64" s="153">
        <f t="shared" si="3"/>
        <v>1415937.2230072808</v>
      </c>
      <c r="P64" s="29"/>
      <c r="Q64" s="29"/>
      <c r="R64" s="29"/>
      <c r="S64" s="29"/>
    </row>
    <row r="65" spans="1:19" x14ac:dyDescent="0.25">
      <c r="A65" s="29"/>
      <c r="B65" s="148" t="s">
        <v>7</v>
      </c>
      <c r="C65" s="148" t="s">
        <v>7</v>
      </c>
      <c r="D65" s="148" t="s">
        <v>117</v>
      </c>
      <c r="E65" s="149">
        <v>1000000</v>
      </c>
      <c r="F65" s="148">
        <v>2</v>
      </c>
      <c r="G65" s="150">
        <v>39945</v>
      </c>
      <c r="H65" s="150">
        <v>40675</v>
      </c>
      <c r="I65" s="148" t="s">
        <v>6</v>
      </c>
      <c r="J65" s="151">
        <v>5.2999999999999999E-2</v>
      </c>
      <c r="K65" s="151" t="s">
        <v>205</v>
      </c>
      <c r="L65" s="151" t="s">
        <v>207</v>
      </c>
      <c r="M65" s="152" t="s">
        <v>55</v>
      </c>
      <c r="N65" s="149">
        <v>10000000000</v>
      </c>
      <c r="O65" s="153">
        <f t="shared" si="3"/>
        <v>1415937.2230072808</v>
      </c>
      <c r="P65" s="29"/>
      <c r="Q65" s="29"/>
      <c r="R65" s="29"/>
      <c r="S65" s="29"/>
    </row>
    <row r="66" spans="1:19" x14ac:dyDescent="0.25">
      <c r="A66" s="29"/>
      <c r="B66" s="148" t="s">
        <v>7</v>
      </c>
      <c r="C66" s="148" t="s">
        <v>7</v>
      </c>
      <c r="D66" s="148" t="s">
        <v>118</v>
      </c>
      <c r="E66" s="149">
        <v>1000000</v>
      </c>
      <c r="F66" s="148">
        <v>2</v>
      </c>
      <c r="G66" s="150">
        <v>39945</v>
      </c>
      <c r="H66" s="150">
        <v>40675</v>
      </c>
      <c r="I66" s="148" t="s">
        <v>6</v>
      </c>
      <c r="J66" s="151">
        <v>5.3999999999999999E-2</v>
      </c>
      <c r="K66" s="151" t="s">
        <v>205</v>
      </c>
      <c r="L66" s="151" t="s">
        <v>207</v>
      </c>
      <c r="M66" s="152" t="s">
        <v>55</v>
      </c>
      <c r="N66" s="149">
        <v>10000000000</v>
      </c>
      <c r="O66" s="153">
        <f t="shared" si="3"/>
        <v>1415937.2230072808</v>
      </c>
      <c r="P66" s="29"/>
      <c r="Q66" s="29"/>
      <c r="R66" s="29"/>
      <c r="S66" s="29"/>
    </row>
    <row r="67" spans="1:19" x14ac:dyDescent="0.25">
      <c r="A67" s="29"/>
      <c r="B67" s="148" t="s">
        <v>7</v>
      </c>
      <c r="C67" s="148" t="s">
        <v>7</v>
      </c>
      <c r="D67" s="148" t="s">
        <v>119</v>
      </c>
      <c r="E67" s="149">
        <v>1000000</v>
      </c>
      <c r="F67" s="148">
        <v>2</v>
      </c>
      <c r="G67" s="150">
        <v>39945</v>
      </c>
      <c r="H67" s="150">
        <v>40675</v>
      </c>
      <c r="I67" s="148" t="s">
        <v>6</v>
      </c>
      <c r="J67" s="151">
        <v>5.5E-2</v>
      </c>
      <c r="K67" s="151" t="s">
        <v>205</v>
      </c>
      <c r="L67" s="151" t="s">
        <v>207</v>
      </c>
      <c r="M67" s="152" t="s">
        <v>55</v>
      </c>
      <c r="N67" s="149">
        <v>10000000000</v>
      </c>
      <c r="O67" s="153">
        <f t="shared" si="3"/>
        <v>1415937.2230072808</v>
      </c>
      <c r="P67" s="29"/>
      <c r="Q67" s="29"/>
      <c r="R67" s="29"/>
      <c r="S67" s="29"/>
    </row>
    <row r="68" spans="1:19" x14ac:dyDescent="0.25">
      <c r="A68" s="29"/>
      <c r="B68" s="148" t="s">
        <v>7</v>
      </c>
      <c r="C68" s="148" t="s">
        <v>7</v>
      </c>
      <c r="D68" s="148" t="s">
        <v>120</v>
      </c>
      <c r="E68" s="149">
        <v>1000000</v>
      </c>
      <c r="F68" s="148">
        <v>2</v>
      </c>
      <c r="G68" s="150">
        <v>39945</v>
      </c>
      <c r="H68" s="150">
        <v>40675</v>
      </c>
      <c r="I68" s="148" t="s">
        <v>6</v>
      </c>
      <c r="J68" s="151">
        <v>5.6000000000000001E-2</v>
      </c>
      <c r="K68" s="151" t="s">
        <v>205</v>
      </c>
      <c r="L68" s="151" t="s">
        <v>207</v>
      </c>
      <c r="M68" s="152" t="s">
        <v>55</v>
      </c>
      <c r="N68" s="149">
        <v>10000000000</v>
      </c>
      <c r="O68" s="153">
        <f t="shared" si="3"/>
        <v>1415937.2230072808</v>
      </c>
      <c r="P68" s="29"/>
      <c r="Q68" s="29"/>
      <c r="R68" s="29"/>
      <c r="S68" s="29"/>
    </row>
    <row r="69" spans="1:19" x14ac:dyDescent="0.25">
      <c r="A69" s="29"/>
      <c r="B69" s="148" t="s">
        <v>7</v>
      </c>
      <c r="C69" s="148" t="s">
        <v>7</v>
      </c>
      <c r="D69" s="148" t="s">
        <v>121</v>
      </c>
      <c r="E69" s="149">
        <v>1000000</v>
      </c>
      <c r="F69" s="148">
        <v>2</v>
      </c>
      <c r="G69" s="150">
        <v>39945</v>
      </c>
      <c r="H69" s="150">
        <v>40675</v>
      </c>
      <c r="I69" s="148" t="s">
        <v>6</v>
      </c>
      <c r="J69" s="151">
        <v>5.7000000000000002E-2</v>
      </c>
      <c r="K69" s="151" t="s">
        <v>205</v>
      </c>
      <c r="L69" s="151" t="s">
        <v>207</v>
      </c>
      <c r="M69" s="152" t="s">
        <v>55</v>
      </c>
      <c r="N69" s="149">
        <v>10000000000</v>
      </c>
      <c r="O69" s="153">
        <f t="shared" si="3"/>
        <v>1415937.2230072808</v>
      </c>
      <c r="P69" s="29"/>
      <c r="Q69" s="29"/>
      <c r="R69" s="29"/>
      <c r="S69" s="29"/>
    </row>
    <row r="70" spans="1:19" x14ac:dyDescent="0.25">
      <c r="A70" s="29"/>
      <c r="B70" s="148" t="s">
        <v>7</v>
      </c>
      <c r="C70" s="148" t="s">
        <v>7</v>
      </c>
      <c r="D70" s="148" t="s">
        <v>122</v>
      </c>
      <c r="E70" s="149">
        <v>1000000</v>
      </c>
      <c r="F70" s="148">
        <v>2</v>
      </c>
      <c r="G70" s="150">
        <v>39945</v>
      </c>
      <c r="H70" s="150">
        <v>40675</v>
      </c>
      <c r="I70" s="148" t="s">
        <v>6</v>
      </c>
      <c r="J70" s="151">
        <v>5.8000000000000003E-2</v>
      </c>
      <c r="K70" s="151" t="s">
        <v>205</v>
      </c>
      <c r="L70" s="151" t="s">
        <v>207</v>
      </c>
      <c r="M70" s="152" t="s">
        <v>55</v>
      </c>
      <c r="N70" s="149">
        <v>10000000000</v>
      </c>
      <c r="O70" s="153">
        <f t="shared" si="3"/>
        <v>1415937.2230072808</v>
      </c>
      <c r="P70" s="29"/>
      <c r="Q70" s="29"/>
      <c r="R70" s="29"/>
      <c r="S70" s="29"/>
    </row>
    <row r="71" spans="1:19" x14ac:dyDescent="0.25">
      <c r="A71" s="29"/>
      <c r="B71" s="148" t="s">
        <v>7</v>
      </c>
      <c r="C71" s="148" t="s">
        <v>7</v>
      </c>
      <c r="D71" s="148" t="s">
        <v>123</v>
      </c>
      <c r="E71" s="149">
        <v>1000000</v>
      </c>
      <c r="F71" s="148">
        <v>2</v>
      </c>
      <c r="G71" s="150">
        <v>39945</v>
      </c>
      <c r="H71" s="150">
        <v>40675</v>
      </c>
      <c r="I71" s="148" t="s">
        <v>6</v>
      </c>
      <c r="J71" s="151">
        <v>5.8999999999999997E-2</v>
      </c>
      <c r="K71" s="151" t="s">
        <v>205</v>
      </c>
      <c r="L71" s="151" t="s">
        <v>207</v>
      </c>
      <c r="M71" s="152" t="s">
        <v>55</v>
      </c>
      <c r="N71" s="149">
        <v>10000000000</v>
      </c>
      <c r="O71" s="153">
        <f t="shared" si="3"/>
        <v>1415937.2230072808</v>
      </c>
      <c r="P71" s="29"/>
      <c r="Q71" s="29"/>
      <c r="R71" s="29"/>
      <c r="S71" s="29"/>
    </row>
    <row r="72" spans="1:19" x14ac:dyDescent="0.25">
      <c r="A72" s="29"/>
      <c r="B72" s="148" t="s">
        <v>7</v>
      </c>
      <c r="C72" s="148" t="s">
        <v>7</v>
      </c>
      <c r="D72" s="148" t="s">
        <v>124</v>
      </c>
      <c r="E72" s="149">
        <v>1000000</v>
      </c>
      <c r="F72" s="148">
        <v>3</v>
      </c>
      <c r="G72" s="150">
        <v>39945</v>
      </c>
      <c r="H72" s="150">
        <v>41041</v>
      </c>
      <c r="I72" s="148" t="s">
        <v>6</v>
      </c>
      <c r="J72" s="151">
        <v>6.0999999999999999E-2</v>
      </c>
      <c r="K72" s="151" t="s">
        <v>205</v>
      </c>
      <c r="L72" s="151" t="s">
        <v>207</v>
      </c>
      <c r="M72" s="152" t="s">
        <v>55</v>
      </c>
      <c r="N72" s="149">
        <v>10000000000</v>
      </c>
      <c r="O72" s="153">
        <f t="shared" si="3"/>
        <v>1415937.2230072808</v>
      </c>
      <c r="P72" s="29"/>
      <c r="Q72" s="29"/>
      <c r="R72" s="29"/>
      <c r="S72" s="29"/>
    </row>
    <row r="73" spans="1:19" x14ac:dyDescent="0.25">
      <c r="A73" s="29"/>
      <c r="B73" s="148" t="s">
        <v>7</v>
      </c>
      <c r="C73" s="148" t="s">
        <v>7</v>
      </c>
      <c r="D73" s="148" t="s">
        <v>125</v>
      </c>
      <c r="E73" s="149">
        <v>1000000</v>
      </c>
      <c r="F73" s="148">
        <v>3</v>
      </c>
      <c r="G73" s="150">
        <v>39945</v>
      </c>
      <c r="H73" s="150">
        <v>41041</v>
      </c>
      <c r="I73" s="148" t="s">
        <v>6</v>
      </c>
      <c r="J73" s="151">
        <v>6.25E-2</v>
      </c>
      <c r="K73" s="151" t="s">
        <v>205</v>
      </c>
      <c r="L73" s="151" t="s">
        <v>207</v>
      </c>
      <c r="M73" s="152" t="s">
        <v>55</v>
      </c>
      <c r="N73" s="149">
        <v>10000000000</v>
      </c>
      <c r="O73" s="153">
        <f t="shared" si="3"/>
        <v>1415937.2230072808</v>
      </c>
      <c r="P73" s="29"/>
      <c r="Q73" s="29"/>
      <c r="R73" s="29"/>
      <c r="S73" s="29"/>
    </row>
    <row r="74" spans="1:19" x14ac:dyDescent="0.25">
      <c r="A74" s="29"/>
      <c r="B74" s="148" t="s">
        <v>7</v>
      </c>
      <c r="C74" s="148" t="s">
        <v>7</v>
      </c>
      <c r="D74" s="148" t="s">
        <v>126</v>
      </c>
      <c r="E74" s="149">
        <v>1000000</v>
      </c>
      <c r="F74" s="148">
        <v>3</v>
      </c>
      <c r="G74" s="150">
        <v>39945</v>
      </c>
      <c r="H74" s="150">
        <v>41041</v>
      </c>
      <c r="I74" s="148" t="s">
        <v>6</v>
      </c>
      <c r="J74" s="151">
        <v>6.4000000000000001E-2</v>
      </c>
      <c r="K74" s="151" t="s">
        <v>205</v>
      </c>
      <c r="L74" s="151" t="s">
        <v>207</v>
      </c>
      <c r="M74" s="152" t="s">
        <v>55</v>
      </c>
      <c r="N74" s="149">
        <v>10000000000</v>
      </c>
      <c r="O74" s="153">
        <f t="shared" si="3"/>
        <v>1415937.2230072808</v>
      </c>
      <c r="P74" s="29"/>
      <c r="Q74" s="29"/>
      <c r="R74" s="29"/>
      <c r="S74" s="29"/>
    </row>
    <row r="75" spans="1:19" x14ac:dyDescent="0.25">
      <c r="A75" s="29"/>
      <c r="B75" s="148" t="s">
        <v>7</v>
      </c>
      <c r="C75" s="148" t="s">
        <v>7</v>
      </c>
      <c r="D75" s="148" t="s">
        <v>127</v>
      </c>
      <c r="E75" s="149">
        <v>1000000</v>
      </c>
      <c r="F75" s="148">
        <v>3</v>
      </c>
      <c r="G75" s="150">
        <v>39945</v>
      </c>
      <c r="H75" s="150">
        <v>41041</v>
      </c>
      <c r="I75" s="148" t="s">
        <v>6</v>
      </c>
      <c r="J75" s="151">
        <v>6.5500000000000003E-2</v>
      </c>
      <c r="K75" s="151" t="s">
        <v>205</v>
      </c>
      <c r="L75" s="151" t="s">
        <v>207</v>
      </c>
      <c r="M75" s="152" t="s">
        <v>55</v>
      </c>
      <c r="N75" s="149">
        <v>10000000000</v>
      </c>
      <c r="O75" s="153">
        <f t="shared" si="3"/>
        <v>1415937.2230072808</v>
      </c>
      <c r="P75" s="29"/>
      <c r="Q75" s="29"/>
      <c r="R75" s="29"/>
      <c r="S75" s="29"/>
    </row>
    <row r="76" spans="1:19" x14ac:dyDescent="0.25">
      <c r="A76" s="29"/>
      <c r="B76" s="148" t="s">
        <v>7</v>
      </c>
      <c r="C76" s="148" t="s">
        <v>7</v>
      </c>
      <c r="D76" s="148" t="s">
        <v>128</v>
      </c>
      <c r="E76" s="149">
        <v>1000000</v>
      </c>
      <c r="F76" s="148">
        <v>3</v>
      </c>
      <c r="G76" s="150">
        <v>39945</v>
      </c>
      <c r="H76" s="150">
        <v>41041</v>
      </c>
      <c r="I76" s="148" t="s">
        <v>6</v>
      </c>
      <c r="J76" s="151">
        <v>6.7000000000000004E-2</v>
      </c>
      <c r="K76" s="151" t="s">
        <v>205</v>
      </c>
      <c r="L76" s="151" t="s">
        <v>207</v>
      </c>
      <c r="M76" s="152" t="s">
        <v>55</v>
      </c>
      <c r="N76" s="149">
        <v>10000000000</v>
      </c>
      <c r="O76" s="153">
        <f t="shared" si="3"/>
        <v>1415937.2230072808</v>
      </c>
      <c r="P76" s="29"/>
      <c r="Q76" s="29"/>
      <c r="R76" s="29"/>
      <c r="S76" s="29"/>
    </row>
    <row r="77" spans="1:19" x14ac:dyDescent="0.25">
      <c r="A77" s="29"/>
      <c r="B77" s="148" t="s">
        <v>7</v>
      </c>
      <c r="C77" s="148" t="s">
        <v>7</v>
      </c>
      <c r="D77" s="148" t="s">
        <v>129</v>
      </c>
      <c r="E77" s="149">
        <v>1000000</v>
      </c>
      <c r="F77" s="148">
        <v>3</v>
      </c>
      <c r="G77" s="150">
        <v>39945</v>
      </c>
      <c r="H77" s="150">
        <v>41041</v>
      </c>
      <c r="I77" s="148" t="s">
        <v>6</v>
      </c>
      <c r="J77" s="151">
        <v>6.8500000000000005E-2</v>
      </c>
      <c r="K77" s="151" t="s">
        <v>205</v>
      </c>
      <c r="L77" s="151" t="s">
        <v>207</v>
      </c>
      <c r="M77" s="152" t="s">
        <v>55</v>
      </c>
      <c r="N77" s="149">
        <v>10000000000</v>
      </c>
      <c r="O77" s="153">
        <f t="shared" si="3"/>
        <v>1415937.2230072808</v>
      </c>
      <c r="P77" s="29"/>
      <c r="Q77" s="29"/>
      <c r="R77" s="29"/>
      <c r="S77" s="29"/>
    </row>
    <row r="78" spans="1:19" x14ac:dyDescent="0.25">
      <c r="A78" s="29"/>
      <c r="B78" s="148" t="s">
        <v>7</v>
      </c>
      <c r="C78" s="148" t="s">
        <v>7</v>
      </c>
      <c r="D78" s="148" t="s">
        <v>139</v>
      </c>
      <c r="E78" s="149">
        <v>1000000</v>
      </c>
      <c r="F78" s="148">
        <v>1</v>
      </c>
      <c r="G78" s="150">
        <v>39960</v>
      </c>
      <c r="H78" s="150" t="s">
        <v>138</v>
      </c>
      <c r="I78" s="148" t="s">
        <v>6</v>
      </c>
      <c r="J78" s="151">
        <v>0.04</v>
      </c>
      <c r="K78" s="151" t="s">
        <v>205</v>
      </c>
      <c r="L78" s="151" t="s">
        <v>207</v>
      </c>
      <c r="M78" s="152" t="s">
        <v>55</v>
      </c>
      <c r="N78" s="149">
        <v>57000000000</v>
      </c>
      <c r="O78" s="153">
        <f t="shared" si="3"/>
        <v>8070842.1711415006</v>
      </c>
      <c r="P78" s="29"/>
      <c r="Q78" s="29"/>
      <c r="R78" s="29"/>
      <c r="S78" s="29"/>
    </row>
    <row r="79" spans="1:19" x14ac:dyDescent="0.25">
      <c r="A79" s="29"/>
      <c r="B79" s="148" t="s">
        <v>7</v>
      </c>
      <c r="C79" s="148" t="s">
        <v>7</v>
      </c>
      <c r="D79" s="148" t="s">
        <v>140</v>
      </c>
      <c r="E79" s="149">
        <v>1000000</v>
      </c>
      <c r="F79" s="148">
        <v>2</v>
      </c>
      <c r="G79" s="150">
        <v>39960</v>
      </c>
      <c r="H79" s="150">
        <v>40690</v>
      </c>
      <c r="I79" s="148" t="s">
        <v>6</v>
      </c>
      <c r="J79" s="151">
        <v>5.8000000000000003E-2</v>
      </c>
      <c r="K79" s="151" t="s">
        <v>205</v>
      </c>
      <c r="L79" s="151" t="s">
        <v>207</v>
      </c>
      <c r="M79" s="152" t="s">
        <v>55</v>
      </c>
      <c r="N79" s="149">
        <v>25000000000</v>
      </c>
      <c r="O79" s="153">
        <f t="shared" si="3"/>
        <v>3539843.0575182019</v>
      </c>
      <c r="P79" s="29"/>
      <c r="Q79" s="29"/>
      <c r="R79" s="29"/>
      <c r="S79" s="29"/>
    </row>
    <row r="80" spans="1:19" x14ac:dyDescent="0.25">
      <c r="A80" s="29"/>
      <c r="B80" s="148" t="s">
        <v>7</v>
      </c>
      <c r="C80" s="148" t="s">
        <v>7</v>
      </c>
      <c r="D80" s="148" t="s">
        <v>141</v>
      </c>
      <c r="E80" s="149">
        <v>1000000</v>
      </c>
      <c r="F80" s="148">
        <v>2</v>
      </c>
      <c r="G80" s="150">
        <v>39960</v>
      </c>
      <c r="H80" s="150">
        <v>40690</v>
      </c>
      <c r="I80" s="148" t="s">
        <v>6</v>
      </c>
      <c r="J80" s="151">
        <v>5.8999999999999997E-2</v>
      </c>
      <c r="K80" s="151" t="s">
        <v>205</v>
      </c>
      <c r="L80" s="151" t="s">
        <v>207</v>
      </c>
      <c r="M80" s="152" t="s">
        <v>55</v>
      </c>
      <c r="N80" s="149">
        <v>35000000000</v>
      </c>
      <c r="O80" s="153">
        <f t="shared" si="3"/>
        <v>4955780.2805254823</v>
      </c>
      <c r="P80" s="29"/>
      <c r="Q80" s="29"/>
      <c r="R80" s="29"/>
      <c r="S80" s="29"/>
    </row>
    <row r="81" spans="1:19" x14ac:dyDescent="0.25">
      <c r="A81" s="29"/>
      <c r="B81" s="148" t="s">
        <v>7</v>
      </c>
      <c r="C81" s="148" t="s">
        <v>7</v>
      </c>
      <c r="D81" s="148" t="s">
        <v>142</v>
      </c>
      <c r="E81" s="149">
        <v>1000000</v>
      </c>
      <c r="F81" s="148">
        <v>2</v>
      </c>
      <c r="G81" s="150">
        <v>39960</v>
      </c>
      <c r="H81" s="150">
        <v>40690</v>
      </c>
      <c r="I81" s="148" t="s">
        <v>6</v>
      </c>
      <c r="J81" s="151">
        <v>5.9499999999999997E-2</v>
      </c>
      <c r="K81" s="151" t="s">
        <v>205</v>
      </c>
      <c r="L81" s="151" t="s">
        <v>207</v>
      </c>
      <c r="M81" s="152" t="s">
        <v>55</v>
      </c>
      <c r="N81" s="149">
        <v>25000000000</v>
      </c>
      <c r="O81" s="153">
        <f t="shared" si="3"/>
        <v>3539843.0575182019</v>
      </c>
      <c r="P81" s="29"/>
      <c r="Q81" s="29"/>
      <c r="R81" s="29"/>
      <c r="S81" s="29"/>
    </row>
    <row r="82" spans="1:19" x14ac:dyDescent="0.25">
      <c r="A82" s="29"/>
      <c r="B82" s="148" t="s">
        <v>7</v>
      </c>
      <c r="C82" s="148" t="s">
        <v>7</v>
      </c>
      <c r="D82" s="148" t="s">
        <v>143</v>
      </c>
      <c r="E82" s="149">
        <v>1000000</v>
      </c>
      <c r="F82" s="148">
        <v>3</v>
      </c>
      <c r="G82" s="150">
        <v>39960</v>
      </c>
      <c r="H82" s="150">
        <v>41056</v>
      </c>
      <c r="I82" s="148" t="s">
        <v>6</v>
      </c>
      <c r="J82" s="151">
        <v>6.9000000000000006E-2</v>
      </c>
      <c r="K82" s="151" t="s">
        <v>205</v>
      </c>
      <c r="L82" s="151" t="s">
        <v>207</v>
      </c>
      <c r="M82" s="152" t="s">
        <v>55</v>
      </c>
      <c r="N82" s="149">
        <v>35000000000</v>
      </c>
      <c r="O82" s="153">
        <f t="shared" si="3"/>
        <v>4955780.2805254823</v>
      </c>
      <c r="P82" s="29"/>
      <c r="Q82" s="29"/>
      <c r="R82" s="29"/>
      <c r="S82" s="29"/>
    </row>
    <row r="83" spans="1:19" x14ac:dyDescent="0.25">
      <c r="A83" s="29"/>
      <c r="B83" s="148" t="s">
        <v>7</v>
      </c>
      <c r="C83" s="148" t="s">
        <v>7</v>
      </c>
      <c r="D83" s="148" t="s">
        <v>144</v>
      </c>
      <c r="E83" s="149">
        <v>1000000</v>
      </c>
      <c r="F83" s="148">
        <v>3</v>
      </c>
      <c r="G83" s="150">
        <v>39960</v>
      </c>
      <c r="H83" s="150">
        <v>41056</v>
      </c>
      <c r="I83" s="148" t="s">
        <v>6</v>
      </c>
      <c r="J83" s="151">
        <v>6.9500000000000006E-2</v>
      </c>
      <c r="K83" s="151" t="s">
        <v>205</v>
      </c>
      <c r="L83" s="151" t="s">
        <v>207</v>
      </c>
      <c r="M83" s="152" t="s">
        <v>55</v>
      </c>
      <c r="N83" s="149">
        <v>25000000000</v>
      </c>
      <c r="O83" s="153">
        <f t="shared" si="3"/>
        <v>3539843.0575182019</v>
      </c>
      <c r="P83" s="29"/>
      <c r="Q83" s="29"/>
      <c r="R83" s="29"/>
      <c r="S83" s="29"/>
    </row>
    <row r="84" spans="1:19" x14ac:dyDescent="0.25">
      <c r="A84" s="29"/>
      <c r="B84" s="148" t="s">
        <v>7</v>
      </c>
      <c r="C84" s="148" t="s">
        <v>7</v>
      </c>
      <c r="D84" s="148" t="s">
        <v>130</v>
      </c>
      <c r="E84" s="149">
        <v>1000000</v>
      </c>
      <c r="F84" s="148">
        <v>2</v>
      </c>
      <c r="G84" s="150">
        <v>40087</v>
      </c>
      <c r="H84" s="150">
        <v>40817</v>
      </c>
      <c r="I84" s="148" t="s">
        <v>6</v>
      </c>
      <c r="J84" s="151">
        <v>0.05</v>
      </c>
      <c r="K84" s="151" t="s">
        <v>205</v>
      </c>
      <c r="L84" s="151" t="s">
        <v>207</v>
      </c>
      <c r="M84" s="152" t="s">
        <v>55</v>
      </c>
      <c r="N84" s="149">
        <v>50000000000</v>
      </c>
      <c r="O84" s="153">
        <f t="shared" si="3"/>
        <v>7079686.1150364038</v>
      </c>
      <c r="P84" s="29"/>
      <c r="Q84" s="29"/>
      <c r="R84" s="29"/>
      <c r="S84" s="29"/>
    </row>
    <row r="85" spans="1:19" x14ac:dyDescent="0.25">
      <c r="A85" s="29"/>
      <c r="B85" s="148" t="s">
        <v>7</v>
      </c>
      <c r="C85" s="148" t="s">
        <v>7</v>
      </c>
      <c r="D85" s="148" t="s">
        <v>131</v>
      </c>
      <c r="E85" s="149">
        <v>1000000</v>
      </c>
      <c r="F85" s="148">
        <v>2</v>
      </c>
      <c r="G85" s="150">
        <v>40087</v>
      </c>
      <c r="H85" s="150">
        <v>40817</v>
      </c>
      <c r="I85" s="148" t="s">
        <v>6</v>
      </c>
      <c r="J85" s="151">
        <v>5.8000000000000003E-2</v>
      </c>
      <c r="K85" s="151" t="s">
        <v>205</v>
      </c>
      <c r="L85" s="151" t="s">
        <v>207</v>
      </c>
      <c r="M85" s="152" t="s">
        <v>55</v>
      </c>
      <c r="N85" s="149">
        <v>15000000000</v>
      </c>
      <c r="O85" s="153">
        <f t="shared" si="3"/>
        <v>2123905.834510921</v>
      </c>
      <c r="P85" s="29"/>
      <c r="Q85" s="29"/>
      <c r="R85" s="29"/>
      <c r="S85" s="29"/>
    </row>
    <row r="86" spans="1:19" x14ac:dyDescent="0.25">
      <c r="A86" s="29"/>
      <c r="B86" s="148" t="s">
        <v>7</v>
      </c>
      <c r="C86" s="148" t="s">
        <v>7</v>
      </c>
      <c r="D86" s="148" t="s">
        <v>132</v>
      </c>
      <c r="E86" s="149">
        <v>1000000</v>
      </c>
      <c r="F86" s="148">
        <v>3</v>
      </c>
      <c r="G86" s="150">
        <v>40087</v>
      </c>
      <c r="H86" s="150">
        <v>41183</v>
      </c>
      <c r="I86" s="148" t="s">
        <v>6</v>
      </c>
      <c r="J86" s="151">
        <v>6.8000000000000005E-2</v>
      </c>
      <c r="K86" s="151" t="s">
        <v>205</v>
      </c>
      <c r="L86" s="151" t="s">
        <v>207</v>
      </c>
      <c r="M86" s="152" t="s">
        <v>55</v>
      </c>
      <c r="N86" s="149">
        <v>30000000000</v>
      </c>
      <c r="O86" s="153">
        <f t="shared" si="3"/>
        <v>4247811.6690218421</v>
      </c>
      <c r="P86" s="29"/>
      <c r="Q86" s="29"/>
      <c r="R86" s="29"/>
      <c r="S86" s="29"/>
    </row>
    <row r="87" spans="1:19" x14ac:dyDescent="0.25">
      <c r="A87" s="29"/>
      <c r="B87" s="148" t="s">
        <v>7</v>
      </c>
      <c r="C87" s="148" t="s">
        <v>7</v>
      </c>
      <c r="D87" s="148" t="s">
        <v>133</v>
      </c>
      <c r="E87" s="149">
        <v>1000000</v>
      </c>
      <c r="F87" s="148">
        <v>3</v>
      </c>
      <c r="G87" s="150">
        <v>40087</v>
      </c>
      <c r="H87" s="150">
        <v>41183</v>
      </c>
      <c r="I87" s="148" t="s">
        <v>6</v>
      </c>
      <c r="J87" s="151">
        <v>6.9500000000000006E-2</v>
      </c>
      <c r="K87" s="151" t="s">
        <v>205</v>
      </c>
      <c r="L87" s="151" t="s">
        <v>207</v>
      </c>
      <c r="M87" s="152" t="s">
        <v>55</v>
      </c>
      <c r="N87" s="149">
        <v>50000000000</v>
      </c>
      <c r="O87" s="153">
        <f t="shared" si="3"/>
        <v>7079686.1150364038</v>
      </c>
      <c r="P87" s="29"/>
      <c r="Q87" s="29"/>
      <c r="R87" s="29"/>
      <c r="S87" s="29"/>
    </row>
    <row r="88" spans="1:19" x14ac:dyDescent="0.25">
      <c r="A88" s="29"/>
      <c r="B88" s="148" t="s">
        <v>7</v>
      </c>
      <c r="C88" s="148" t="s">
        <v>7</v>
      </c>
      <c r="D88" s="148" t="s">
        <v>134</v>
      </c>
      <c r="E88" s="149">
        <v>1000000</v>
      </c>
      <c r="F88" s="148">
        <v>3</v>
      </c>
      <c r="G88" s="150">
        <v>40087</v>
      </c>
      <c r="H88" s="150">
        <v>41183</v>
      </c>
      <c r="I88" s="148" t="s">
        <v>6</v>
      </c>
      <c r="J88" s="151">
        <v>7.0000000000000007E-2</v>
      </c>
      <c r="K88" s="151" t="s">
        <v>205</v>
      </c>
      <c r="L88" s="151" t="s">
        <v>207</v>
      </c>
      <c r="M88" s="152" t="s">
        <v>55</v>
      </c>
      <c r="N88" s="149">
        <v>50000000000</v>
      </c>
      <c r="O88" s="153">
        <f t="shared" si="3"/>
        <v>7079686.1150364038</v>
      </c>
      <c r="P88" s="29"/>
      <c r="Q88" s="29"/>
      <c r="R88" s="29"/>
      <c r="S88" s="29"/>
    </row>
    <row r="89" spans="1:19" x14ac:dyDescent="0.25">
      <c r="A89" s="29"/>
      <c r="B89" s="148" t="s">
        <v>7</v>
      </c>
      <c r="C89" s="148" t="s">
        <v>7</v>
      </c>
      <c r="D89" s="148" t="s">
        <v>135</v>
      </c>
      <c r="E89" s="149">
        <v>1000000</v>
      </c>
      <c r="F89" s="148">
        <v>4</v>
      </c>
      <c r="G89" s="150">
        <v>40087</v>
      </c>
      <c r="H89" s="150">
        <v>41548</v>
      </c>
      <c r="I89" s="148" t="s">
        <v>6</v>
      </c>
      <c r="J89" s="151">
        <v>7.9000000000000001E-2</v>
      </c>
      <c r="K89" s="151" t="s">
        <v>205</v>
      </c>
      <c r="L89" s="151" t="s">
        <v>207</v>
      </c>
      <c r="M89" s="152" t="s">
        <v>55</v>
      </c>
      <c r="N89" s="149">
        <v>20000000000</v>
      </c>
      <c r="O89" s="153">
        <f t="shared" si="3"/>
        <v>2831874.4460145617</v>
      </c>
      <c r="P89" s="29"/>
      <c r="Q89" s="29"/>
      <c r="R89" s="29"/>
      <c r="S89" s="29"/>
    </row>
    <row r="90" spans="1:19" x14ac:dyDescent="0.25">
      <c r="A90" s="29"/>
      <c r="B90" s="148" t="s">
        <v>7</v>
      </c>
      <c r="C90" s="148" t="s">
        <v>7</v>
      </c>
      <c r="D90" s="148" t="s">
        <v>136</v>
      </c>
      <c r="E90" s="149">
        <v>1000000</v>
      </c>
      <c r="F90" s="148">
        <v>4</v>
      </c>
      <c r="G90" s="150">
        <v>40087</v>
      </c>
      <c r="H90" s="150">
        <v>41548</v>
      </c>
      <c r="I90" s="148" t="s">
        <v>6</v>
      </c>
      <c r="J90" s="151">
        <v>7.9500000000000001E-2</v>
      </c>
      <c r="K90" s="151" t="s">
        <v>205</v>
      </c>
      <c r="L90" s="151" t="s">
        <v>207</v>
      </c>
      <c r="M90" s="152" t="s">
        <v>55</v>
      </c>
      <c r="N90" s="149">
        <v>50000000000</v>
      </c>
      <c r="O90" s="153">
        <f t="shared" si="3"/>
        <v>7079686.1150364038</v>
      </c>
      <c r="P90" s="29"/>
      <c r="Q90" s="29"/>
      <c r="R90" s="29"/>
      <c r="S90" s="29"/>
    </row>
    <row r="91" spans="1:19" x14ac:dyDescent="0.25">
      <c r="A91" s="29"/>
      <c r="B91" s="148" t="s">
        <v>7</v>
      </c>
      <c r="C91" s="148" t="s">
        <v>7</v>
      </c>
      <c r="D91" s="148" t="s">
        <v>137</v>
      </c>
      <c r="E91" s="149">
        <v>1000000</v>
      </c>
      <c r="F91" s="148">
        <v>4</v>
      </c>
      <c r="G91" s="150">
        <v>40087</v>
      </c>
      <c r="H91" s="150">
        <v>41548</v>
      </c>
      <c r="I91" s="148" t="s">
        <v>6</v>
      </c>
      <c r="J91" s="151">
        <v>0.08</v>
      </c>
      <c r="K91" s="151" t="s">
        <v>205</v>
      </c>
      <c r="L91" s="151" t="s">
        <v>207</v>
      </c>
      <c r="M91" s="152" t="s">
        <v>55</v>
      </c>
      <c r="N91" s="149">
        <v>30000000000</v>
      </c>
      <c r="O91" s="153">
        <f t="shared" si="3"/>
        <v>4247811.6690218421</v>
      </c>
      <c r="P91" s="29"/>
      <c r="Q91" s="29"/>
      <c r="R91" s="29"/>
      <c r="S91" s="29"/>
    </row>
    <row r="92" spans="1:19" x14ac:dyDescent="0.25">
      <c r="A92" s="29"/>
      <c r="B92" s="148" t="s">
        <v>7</v>
      </c>
      <c r="C92" s="148" t="s">
        <v>7</v>
      </c>
      <c r="D92" s="148" t="s">
        <v>99</v>
      </c>
      <c r="E92" s="149">
        <v>1000000</v>
      </c>
      <c r="F92" s="148">
        <v>1</v>
      </c>
      <c r="G92" s="150">
        <v>40263</v>
      </c>
      <c r="H92" s="150">
        <v>40628</v>
      </c>
      <c r="I92" s="148" t="s">
        <v>6</v>
      </c>
      <c r="J92" s="151">
        <v>3.7999999999999999E-2</v>
      </c>
      <c r="K92" s="151" t="s">
        <v>205</v>
      </c>
      <c r="L92" s="151" t="s">
        <v>207</v>
      </c>
      <c r="M92" s="152" t="s">
        <v>55</v>
      </c>
      <c r="N92" s="149">
        <v>15000000000</v>
      </c>
      <c r="O92" s="153">
        <f t="shared" si="3"/>
        <v>2123905.834510921</v>
      </c>
      <c r="P92" s="29"/>
      <c r="Q92" s="29"/>
      <c r="R92" s="29"/>
      <c r="S92" s="29"/>
    </row>
    <row r="93" spans="1:19" x14ac:dyDescent="0.25">
      <c r="A93" s="29"/>
      <c r="B93" s="148" t="s">
        <v>7</v>
      </c>
      <c r="C93" s="148" t="s">
        <v>7</v>
      </c>
      <c r="D93" s="148" t="s">
        <v>100</v>
      </c>
      <c r="E93" s="149">
        <v>1000000</v>
      </c>
      <c r="F93" s="148">
        <v>1</v>
      </c>
      <c r="G93" s="150">
        <v>40263</v>
      </c>
      <c r="H93" s="150">
        <v>40628</v>
      </c>
      <c r="I93" s="148" t="s">
        <v>6</v>
      </c>
      <c r="J93" s="151">
        <v>3.85E-2</v>
      </c>
      <c r="K93" s="151" t="s">
        <v>205</v>
      </c>
      <c r="L93" s="151" t="s">
        <v>207</v>
      </c>
      <c r="M93" s="152" t="s">
        <v>55</v>
      </c>
      <c r="N93" s="149">
        <v>15000000000</v>
      </c>
      <c r="O93" s="153">
        <f t="shared" ref="O93:O124" si="4">+N93/$E$207</f>
        <v>2123905.834510921</v>
      </c>
      <c r="P93" s="29"/>
      <c r="Q93" s="29"/>
      <c r="R93" s="29"/>
      <c r="S93" s="29"/>
    </row>
    <row r="94" spans="1:19" x14ac:dyDescent="0.25">
      <c r="A94" s="29"/>
      <c r="B94" s="148" t="s">
        <v>7</v>
      </c>
      <c r="C94" s="148" t="s">
        <v>7</v>
      </c>
      <c r="D94" s="148" t="s">
        <v>101</v>
      </c>
      <c r="E94" s="149">
        <v>1000000</v>
      </c>
      <c r="F94" s="148">
        <v>1</v>
      </c>
      <c r="G94" s="150">
        <v>40263</v>
      </c>
      <c r="H94" s="150">
        <v>40628</v>
      </c>
      <c r="I94" s="148" t="s">
        <v>6</v>
      </c>
      <c r="J94" s="151">
        <v>0.04</v>
      </c>
      <c r="K94" s="151" t="s">
        <v>205</v>
      </c>
      <c r="L94" s="151" t="s">
        <v>207</v>
      </c>
      <c r="M94" s="152" t="s">
        <v>55</v>
      </c>
      <c r="N94" s="149">
        <v>100000000000</v>
      </c>
      <c r="O94" s="153">
        <f t="shared" si="4"/>
        <v>14159372.230072808</v>
      </c>
      <c r="P94" s="29"/>
      <c r="Q94" s="29"/>
      <c r="R94" s="29"/>
      <c r="S94" s="29"/>
    </row>
    <row r="95" spans="1:19" x14ac:dyDescent="0.25">
      <c r="A95" s="29"/>
      <c r="B95" s="148" t="s">
        <v>7</v>
      </c>
      <c r="C95" s="148" t="s">
        <v>7</v>
      </c>
      <c r="D95" s="148" t="s">
        <v>102</v>
      </c>
      <c r="E95" s="149">
        <v>1000000</v>
      </c>
      <c r="F95" s="148">
        <v>2</v>
      </c>
      <c r="G95" s="150">
        <v>40263</v>
      </c>
      <c r="H95" s="150">
        <v>40994</v>
      </c>
      <c r="I95" s="148" t="s">
        <v>6</v>
      </c>
      <c r="J95" s="151">
        <v>5.7000000000000002E-2</v>
      </c>
      <c r="K95" s="151" t="s">
        <v>205</v>
      </c>
      <c r="L95" s="151" t="s">
        <v>207</v>
      </c>
      <c r="M95" s="152" t="s">
        <v>55</v>
      </c>
      <c r="N95" s="149">
        <v>20000000000</v>
      </c>
      <c r="O95" s="153">
        <f t="shared" si="4"/>
        <v>2831874.4460145617</v>
      </c>
      <c r="P95" s="29"/>
      <c r="Q95" s="29"/>
      <c r="R95" s="29"/>
      <c r="S95" s="29"/>
    </row>
    <row r="96" spans="1:19" x14ac:dyDescent="0.25">
      <c r="A96" s="29"/>
      <c r="B96" s="148" t="s">
        <v>7</v>
      </c>
      <c r="C96" s="148" t="s">
        <v>7</v>
      </c>
      <c r="D96" s="148" t="s">
        <v>103</v>
      </c>
      <c r="E96" s="149">
        <v>1000000</v>
      </c>
      <c r="F96" s="148">
        <v>2</v>
      </c>
      <c r="G96" s="150">
        <v>40263</v>
      </c>
      <c r="H96" s="150">
        <v>40994</v>
      </c>
      <c r="I96" s="148" t="s">
        <v>6</v>
      </c>
      <c r="J96" s="151">
        <v>5.8000000000000003E-2</v>
      </c>
      <c r="K96" s="151" t="s">
        <v>205</v>
      </c>
      <c r="L96" s="151" t="s">
        <v>207</v>
      </c>
      <c r="M96" s="152" t="s">
        <v>55</v>
      </c>
      <c r="N96" s="149">
        <v>20000000000</v>
      </c>
      <c r="O96" s="153">
        <f t="shared" si="4"/>
        <v>2831874.4460145617</v>
      </c>
      <c r="P96" s="29"/>
      <c r="Q96" s="29"/>
      <c r="R96" s="29"/>
      <c r="S96" s="29"/>
    </row>
    <row r="97" spans="1:19" x14ac:dyDescent="0.25">
      <c r="A97" s="29"/>
      <c r="B97" s="148" t="s">
        <v>7</v>
      </c>
      <c r="C97" s="148" t="s">
        <v>7</v>
      </c>
      <c r="D97" s="148" t="s">
        <v>104</v>
      </c>
      <c r="E97" s="149">
        <v>1000000</v>
      </c>
      <c r="F97" s="148">
        <v>2</v>
      </c>
      <c r="G97" s="150">
        <v>40263</v>
      </c>
      <c r="H97" s="150">
        <v>40994</v>
      </c>
      <c r="I97" s="148" t="s">
        <v>6</v>
      </c>
      <c r="J97" s="151">
        <v>5.8500000000000003E-2</v>
      </c>
      <c r="K97" s="151" t="s">
        <v>205</v>
      </c>
      <c r="L97" s="151" t="s">
        <v>207</v>
      </c>
      <c r="M97" s="152" t="s">
        <v>55</v>
      </c>
      <c r="N97" s="149">
        <v>20000000000</v>
      </c>
      <c r="O97" s="153">
        <f t="shared" si="4"/>
        <v>2831874.4460145617</v>
      </c>
      <c r="P97" s="29"/>
      <c r="Q97" s="29"/>
      <c r="R97" s="29"/>
      <c r="S97" s="29"/>
    </row>
    <row r="98" spans="1:19" x14ac:dyDescent="0.25">
      <c r="A98" s="29"/>
      <c r="B98" s="148" t="s">
        <v>7</v>
      </c>
      <c r="C98" s="148" t="s">
        <v>7</v>
      </c>
      <c r="D98" s="148" t="s">
        <v>105</v>
      </c>
      <c r="E98" s="149">
        <v>1000000</v>
      </c>
      <c r="F98" s="148">
        <v>2</v>
      </c>
      <c r="G98" s="150">
        <v>40263</v>
      </c>
      <c r="H98" s="150">
        <v>40994</v>
      </c>
      <c r="I98" s="148" t="s">
        <v>6</v>
      </c>
      <c r="J98" s="151">
        <v>5.8999999999999997E-2</v>
      </c>
      <c r="K98" s="151" t="s">
        <v>205</v>
      </c>
      <c r="L98" s="151" t="s">
        <v>207</v>
      </c>
      <c r="M98" s="152" t="s">
        <v>55</v>
      </c>
      <c r="N98" s="149">
        <v>10000000000</v>
      </c>
      <c r="O98" s="153">
        <f t="shared" si="4"/>
        <v>1415937.2230072808</v>
      </c>
      <c r="P98" s="29"/>
      <c r="Q98" s="29"/>
      <c r="R98" s="29"/>
      <c r="S98" s="29"/>
    </row>
    <row r="99" spans="1:19" x14ac:dyDescent="0.25">
      <c r="A99" s="29"/>
      <c r="B99" s="148" t="s">
        <v>7</v>
      </c>
      <c r="C99" s="148" t="s">
        <v>7</v>
      </c>
      <c r="D99" s="148" t="s">
        <v>106</v>
      </c>
      <c r="E99" s="149">
        <v>1000000</v>
      </c>
      <c r="F99" s="148">
        <v>2</v>
      </c>
      <c r="G99" s="150">
        <v>40263</v>
      </c>
      <c r="H99" s="150">
        <v>40994</v>
      </c>
      <c r="I99" s="148" t="s">
        <v>6</v>
      </c>
      <c r="J99" s="151">
        <v>0.06</v>
      </c>
      <c r="K99" s="151" t="s">
        <v>205</v>
      </c>
      <c r="L99" s="151" t="s">
        <v>207</v>
      </c>
      <c r="M99" s="152" t="s">
        <v>55</v>
      </c>
      <c r="N99" s="149">
        <v>2500000000</v>
      </c>
      <c r="O99" s="153">
        <f t="shared" si="4"/>
        <v>353984.30575182021</v>
      </c>
      <c r="P99" s="29"/>
      <c r="Q99" s="29"/>
      <c r="R99" s="29"/>
      <c r="S99" s="29"/>
    </row>
    <row r="100" spans="1:19" x14ac:dyDescent="0.25">
      <c r="A100" s="29"/>
      <c r="B100" s="148" t="s">
        <v>7</v>
      </c>
      <c r="C100" s="148" t="s">
        <v>7</v>
      </c>
      <c r="D100" s="148" t="s">
        <v>107</v>
      </c>
      <c r="E100" s="149">
        <v>1000000</v>
      </c>
      <c r="F100" s="148">
        <v>3</v>
      </c>
      <c r="G100" s="150">
        <v>40263</v>
      </c>
      <c r="H100" s="150">
        <v>41359</v>
      </c>
      <c r="I100" s="148" t="s">
        <v>6</v>
      </c>
      <c r="J100" s="151">
        <v>6.9500000000000006E-2</v>
      </c>
      <c r="K100" s="151" t="s">
        <v>205</v>
      </c>
      <c r="L100" s="151" t="s">
        <v>207</v>
      </c>
      <c r="M100" s="152" t="s">
        <v>55</v>
      </c>
      <c r="N100" s="149">
        <v>35000000000</v>
      </c>
      <c r="O100" s="153">
        <f t="shared" si="4"/>
        <v>4955780.2805254823</v>
      </c>
      <c r="P100" s="29"/>
      <c r="Q100" s="29"/>
      <c r="R100" s="29"/>
      <c r="S100" s="29"/>
    </row>
    <row r="101" spans="1:19" x14ac:dyDescent="0.25">
      <c r="A101" s="29"/>
      <c r="B101" s="148" t="s">
        <v>7</v>
      </c>
      <c r="C101" s="148" t="s">
        <v>7</v>
      </c>
      <c r="D101" s="148" t="s">
        <v>108</v>
      </c>
      <c r="E101" s="149">
        <v>1000000</v>
      </c>
      <c r="F101" s="148">
        <v>4</v>
      </c>
      <c r="G101" s="150">
        <v>40263</v>
      </c>
      <c r="H101" s="150">
        <v>41724</v>
      </c>
      <c r="I101" s="148" t="s">
        <v>6</v>
      </c>
      <c r="J101" s="151">
        <v>7.9500000000000001E-2</v>
      </c>
      <c r="K101" s="151" t="s">
        <v>205</v>
      </c>
      <c r="L101" s="151" t="s">
        <v>207</v>
      </c>
      <c r="M101" s="152" t="s">
        <v>55</v>
      </c>
      <c r="N101" s="149">
        <v>35000000000</v>
      </c>
      <c r="O101" s="153">
        <f t="shared" si="4"/>
        <v>4955780.2805254823</v>
      </c>
      <c r="P101" s="29"/>
      <c r="Q101" s="29"/>
      <c r="R101" s="29"/>
      <c r="S101" s="29"/>
    </row>
    <row r="102" spans="1:19" x14ac:dyDescent="0.25">
      <c r="A102" s="29"/>
      <c r="B102" s="148" t="s">
        <v>7</v>
      </c>
      <c r="C102" s="148" t="s">
        <v>7</v>
      </c>
      <c r="D102" s="148" t="s">
        <v>109</v>
      </c>
      <c r="E102" s="149">
        <v>1000000</v>
      </c>
      <c r="F102" s="148">
        <v>4</v>
      </c>
      <c r="G102" s="150">
        <v>40263</v>
      </c>
      <c r="H102" s="150">
        <v>41724</v>
      </c>
      <c r="I102" s="148" t="s">
        <v>6</v>
      </c>
      <c r="J102" s="151">
        <v>0.08</v>
      </c>
      <c r="K102" s="151" t="s">
        <v>205</v>
      </c>
      <c r="L102" s="151" t="s">
        <v>207</v>
      </c>
      <c r="M102" s="152" t="s">
        <v>55</v>
      </c>
      <c r="N102" s="149">
        <v>50000000000</v>
      </c>
      <c r="O102" s="153">
        <f t="shared" si="4"/>
        <v>7079686.1150364038</v>
      </c>
      <c r="P102" s="29"/>
      <c r="Q102" s="29"/>
      <c r="R102" s="29"/>
      <c r="S102" s="29"/>
    </row>
    <row r="103" spans="1:19" x14ac:dyDescent="0.25">
      <c r="A103" s="29"/>
      <c r="B103" s="148" t="s">
        <v>7</v>
      </c>
      <c r="C103" s="148" t="s">
        <v>7</v>
      </c>
      <c r="D103" s="148" t="s">
        <v>110</v>
      </c>
      <c r="E103" s="149">
        <v>1000000</v>
      </c>
      <c r="F103" s="148">
        <v>5</v>
      </c>
      <c r="G103" s="150">
        <v>40263</v>
      </c>
      <c r="H103" s="150">
        <v>42089</v>
      </c>
      <c r="I103" s="148" t="s">
        <v>6</v>
      </c>
      <c r="J103" s="151">
        <v>0.09</v>
      </c>
      <c r="K103" s="151" t="s">
        <v>205</v>
      </c>
      <c r="L103" s="151" t="s">
        <v>207</v>
      </c>
      <c r="M103" s="152" t="s">
        <v>55</v>
      </c>
      <c r="N103" s="149">
        <v>51000000000</v>
      </c>
      <c r="O103" s="153">
        <f t="shared" si="4"/>
        <v>7221279.8373371316</v>
      </c>
      <c r="P103" s="29"/>
      <c r="Q103" s="29"/>
      <c r="R103" s="29"/>
      <c r="S103" s="29"/>
    </row>
    <row r="104" spans="1:19" x14ac:dyDescent="0.25">
      <c r="A104" s="29"/>
      <c r="B104" s="148" t="s">
        <v>7</v>
      </c>
      <c r="C104" s="148" t="s">
        <v>7</v>
      </c>
      <c r="D104" s="148" t="s">
        <v>111</v>
      </c>
      <c r="E104" s="149">
        <v>1000000</v>
      </c>
      <c r="F104" s="148">
        <v>3</v>
      </c>
      <c r="G104" s="150">
        <v>40354</v>
      </c>
      <c r="H104" s="150">
        <v>41450</v>
      </c>
      <c r="I104" s="148" t="s">
        <v>6</v>
      </c>
      <c r="J104" s="151">
        <v>7.0999999999999994E-2</v>
      </c>
      <c r="K104" s="151" t="s">
        <v>205</v>
      </c>
      <c r="L104" s="151" t="s">
        <v>207</v>
      </c>
      <c r="M104" s="152" t="s">
        <v>55</v>
      </c>
      <c r="N104" s="149">
        <v>25000000000</v>
      </c>
      <c r="O104" s="153">
        <f t="shared" si="4"/>
        <v>3539843.0575182019</v>
      </c>
      <c r="P104" s="29"/>
      <c r="Q104" s="29"/>
      <c r="R104" s="29"/>
      <c r="S104" s="29"/>
    </row>
    <row r="105" spans="1:19" x14ac:dyDescent="0.25">
      <c r="A105" s="29"/>
      <c r="B105" s="148" t="s">
        <v>7</v>
      </c>
      <c r="C105" s="148" t="s">
        <v>7</v>
      </c>
      <c r="D105" s="148" t="s">
        <v>112</v>
      </c>
      <c r="E105" s="149">
        <v>1000000</v>
      </c>
      <c r="F105" s="148">
        <v>3</v>
      </c>
      <c r="G105" s="150">
        <v>40354</v>
      </c>
      <c r="H105" s="150">
        <v>41450</v>
      </c>
      <c r="I105" s="148" t="s">
        <v>6</v>
      </c>
      <c r="J105" s="151">
        <v>7.1999999999999995E-2</v>
      </c>
      <c r="K105" s="151" t="s">
        <v>205</v>
      </c>
      <c r="L105" s="151" t="s">
        <v>207</v>
      </c>
      <c r="M105" s="152" t="s">
        <v>55</v>
      </c>
      <c r="N105" s="149">
        <v>10000000000</v>
      </c>
      <c r="O105" s="153">
        <f t="shared" si="4"/>
        <v>1415937.2230072808</v>
      </c>
      <c r="P105" s="29"/>
      <c r="Q105" s="29"/>
      <c r="R105" s="29"/>
      <c r="S105" s="29"/>
    </row>
    <row r="106" spans="1:19" x14ac:dyDescent="0.25">
      <c r="A106" s="29"/>
      <c r="B106" s="148" t="s">
        <v>7</v>
      </c>
      <c r="C106" s="148" t="s">
        <v>7</v>
      </c>
      <c r="D106" s="148" t="s">
        <v>57</v>
      </c>
      <c r="E106" s="149">
        <v>1000000</v>
      </c>
      <c r="F106" s="148">
        <v>2.5</v>
      </c>
      <c r="G106" s="150">
        <v>40994</v>
      </c>
      <c r="H106" s="150">
        <v>41908</v>
      </c>
      <c r="I106" s="148" t="s">
        <v>6</v>
      </c>
      <c r="J106" s="151">
        <v>6.9900000000000004E-2</v>
      </c>
      <c r="K106" s="151" t="s">
        <v>205</v>
      </c>
      <c r="L106" s="151" t="s">
        <v>207</v>
      </c>
      <c r="M106" s="152" t="s">
        <v>55</v>
      </c>
      <c r="N106" s="149">
        <v>5000000000</v>
      </c>
      <c r="O106" s="153">
        <f t="shared" si="4"/>
        <v>707968.61150364042</v>
      </c>
      <c r="P106" s="29"/>
      <c r="Q106" s="29"/>
      <c r="R106" s="29"/>
      <c r="S106" s="29"/>
    </row>
    <row r="107" spans="1:19" x14ac:dyDescent="0.25">
      <c r="A107" s="29"/>
      <c r="B107" s="148" t="s">
        <v>7</v>
      </c>
      <c r="C107" s="148" t="s">
        <v>7</v>
      </c>
      <c r="D107" s="148" t="s">
        <v>58</v>
      </c>
      <c r="E107" s="149">
        <v>1000000</v>
      </c>
      <c r="F107" s="148">
        <v>2.5</v>
      </c>
      <c r="G107" s="150">
        <v>40994</v>
      </c>
      <c r="H107" s="150">
        <v>41908</v>
      </c>
      <c r="I107" s="148" t="s">
        <v>6</v>
      </c>
      <c r="J107" s="151">
        <v>7.4999999999999997E-2</v>
      </c>
      <c r="K107" s="151" t="s">
        <v>205</v>
      </c>
      <c r="L107" s="151" t="s">
        <v>207</v>
      </c>
      <c r="M107" s="152" t="s">
        <v>55</v>
      </c>
      <c r="N107" s="149">
        <v>5000000000</v>
      </c>
      <c r="O107" s="153">
        <f t="shared" si="4"/>
        <v>707968.61150364042</v>
      </c>
      <c r="P107" s="29"/>
      <c r="Q107" s="29"/>
      <c r="R107" s="29"/>
      <c r="S107" s="29"/>
    </row>
    <row r="108" spans="1:19" x14ac:dyDescent="0.25">
      <c r="A108" s="29"/>
      <c r="B108" s="148" t="s">
        <v>7</v>
      </c>
      <c r="C108" s="148" t="s">
        <v>7</v>
      </c>
      <c r="D108" s="148" t="s">
        <v>59</v>
      </c>
      <c r="E108" s="149">
        <v>1000000</v>
      </c>
      <c r="F108" s="148">
        <v>2.7</v>
      </c>
      <c r="G108" s="150">
        <v>40994</v>
      </c>
      <c r="H108" s="150">
        <v>41969</v>
      </c>
      <c r="I108" s="148" t="s">
        <v>6</v>
      </c>
      <c r="J108" s="151">
        <v>7.2400000000000006E-2</v>
      </c>
      <c r="K108" s="151" t="s">
        <v>205</v>
      </c>
      <c r="L108" s="151" t="s">
        <v>207</v>
      </c>
      <c r="M108" s="152" t="s">
        <v>55</v>
      </c>
      <c r="N108" s="149">
        <v>12500000000</v>
      </c>
      <c r="O108" s="153">
        <f t="shared" si="4"/>
        <v>1769921.5287591009</v>
      </c>
      <c r="P108" s="29"/>
      <c r="Q108" s="29"/>
      <c r="R108" s="29"/>
      <c r="S108" s="29"/>
    </row>
    <row r="109" spans="1:19" x14ac:dyDescent="0.25">
      <c r="A109" s="29"/>
      <c r="B109" s="148" t="s">
        <v>7</v>
      </c>
      <c r="C109" s="148" t="s">
        <v>7</v>
      </c>
      <c r="D109" s="148" t="s">
        <v>60</v>
      </c>
      <c r="E109" s="149">
        <v>1000000</v>
      </c>
      <c r="F109" s="148">
        <v>2.7</v>
      </c>
      <c r="G109" s="150">
        <v>40994</v>
      </c>
      <c r="H109" s="150">
        <v>41969</v>
      </c>
      <c r="I109" s="148" t="s">
        <v>6</v>
      </c>
      <c r="J109" s="151">
        <v>7.7499999999999999E-2</v>
      </c>
      <c r="K109" s="151" t="s">
        <v>205</v>
      </c>
      <c r="L109" s="151" t="s">
        <v>207</v>
      </c>
      <c r="M109" s="152" t="s">
        <v>55</v>
      </c>
      <c r="N109" s="149">
        <v>10000000000</v>
      </c>
      <c r="O109" s="153">
        <f t="shared" si="4"/>
        <v>1415937.2230072808</v>
      </c>
      <c r="P109" s="29"/>
      <c r="Q109" s="29"/>
      <c r="R109" s="29"/>
      <c r="S109" s="29"/>
    </row>
    <row r="110" spans="1:19" x14ac:dyDescent="0.25">
      <c r="A110" s="29"/>
      <c r="B110" s="148" t="s">
        <v>7</v>
      </c>
      <c r="C110" s="148" t="s">
        <v>7</v>
      </c>
      <c r="D110" s="148" t="s">
        <v>61</v>
      </c>
      <c r="E110" s="149">
        <v>1000000</v>
      </c>
      <c r="F110" s="148">
        <v>3.25</v>
      </c>
      <c r="G110" s="150">
        <v>40994</v>
      </c>
      <c r="H110" s="150">
        <v>42181</v>
      </c>
      <c r="I110" s="148" t="s">
        <v>6</v>
      </c>
      <c r="J110" s="151">
        <v>7.7399999999999997E-2</v>
      </c>
      <c r="K110" s="151" t="s">
        <v>205</v>
      </c>
      <c r="L110" s="151" t="s">
        <v>207</v>
      </c>
      <c r="M110" s="152" t="s">
        <v>55</v>
      </c>
      <c r="N110" s="149">
        <v>15000000000</v>
      </c>
      <c r="O110" s="153">
        <f t="shared" si="4"/>
        <v>2123905.834510921</v>
      </c>
      <c r="P110" s="29"/>
      <c r="Q110" s="29"/>
      <c r="R110" s="29"/>
      <c r="S110" s="29"/>
    </row>
    <row r="111" spans="1:19" x14ac:dyDescent="0.25">
      <c r="A111" s="29"/>
      <c r="B111" s="148" t="s">
        <v>7</v>
      </c>
      <c r="C111" s="148" t="s">
        <v>7</v>
      </c>
      <c r="D111" s="148" t="s">
        <v>62</v>
      </c>
      <c r="E111" s="149">
        <v>1000000</v>
      </c>
      <c r="F111" s="148">
        <v>3.25</v>
      </c>
      <c r="G111" s="150">
        <v>40994</v>
      </c>
      <c r="H111" s="150">
        <v>42181</v>
      </c>
      <c r="I111" s="148" t="s">
        <v>6</v>
      </c>
      <c r="J111" s="151">
        <v>8.2500000000000004E-2</v>
      </c>
      <c r="K111" s="151" t="s">
        <v>205</v>
      </c>
      <c r="L111" s="151" t="s">
        <v>207</v>
      </c>
      <c r="M111" s="152" t="s">
        <v>55</v>
      </c>
      <c r="N111" s="149">
        <v>10000000000</v>
      </c>
      <c r="O111" s="153">
        <f t="shared" si="4"/>
        <v>1415937.2230072808</v>
      </c>
      <c r="P111" s="29"/>
      <c r="Q111" s="29"/>
      <c r="R111" s="29"/>
      <c r="S111" s="29"/>
    </row>
    <row r="112" spans="1:19" x14ac:dyDescent="0.25">
      <c r="A112" s="29"/>
      <c r="B112" s="148" t="s">
        <v>7</v>
      </c>
      <c r="C112" s="148" t="s">
        <v>7</v>
      </c>
      <c r="D112" s="148" t="s">
        <v>63</v>
      </c>
      <c r="E112" s="149">
        <v>1000000</v>
      </c>
      <c r="F112" s="148">
        <v>3.5</v>
      </c>
      <c r="G112" s="150">
        <v>40994</v>
      </c>
      <c r="H112" s="150">
        <v>42273</v>
      </c>
      <c r="I112" s="148" t="s">
        <v>6</v>
      </c>
      <c r="J112" s="151">
        <v>7.9899999999999999E-2</v>
      </c>
      <c r="K112" s="151" t="s">
        <v>205</v>
      </c>
      <c r="L112" s="151" t="s">
        <v>207</v>
      </c>
      <c r="M112" s="152" t="s">
        <v>55</v>
      </c>
      <c r="N112" s="149">
        <v>20000000000</v>
      </c>
      <c r="O112" s="153">
        <f t="shared" si="4"/>
        <v>2831874.4460145617</v>
      </c>
      <c r="P112" s="29"/>
      <c r="Q112" s="29"/>
      <c r="R112" s="29"/>
      <c r="S112" s="29"/>
    </row>
    <row r="113" spans="1:19" x14ac:dyDescent="0.25">
      <c r="A113" s="29"/>
      <c r="B113" s="148" t="s">
        <v>7</v>
      </c>
      <c r="C113" s="148" t="s">
        <v>7</v>
      </c>
      <c r="D113" s="148" t="s">
        <v>64</v>
      </c>
      <c r="E113" s="149">
        <v>1000000</v>
      </c>
      <c r="F113" s="148">
        <v>3.5</v>
      </c>
      <c r="G113" s="150">
        <v>40994</v>
      </c>
      <c r="H113" s="150">
        <v>42273</v>
      </c>
      <c r="I113" s="148" t="s">
        <v>6</v>
      </c>
      <c r="J113" s="151">
        <v>8.5000000000000006E-2</v>
      </c>
      <c r="K113" s="151" t="s">
        <v>205</v>
      </c>
      <c r="L113" s="151" t="s">
        <v>207</v>
      </c>
      <c r="M113" s="152" t="s">
        <v>55</v>
      </c>
      <c r="N113" s="149">
        <v>5000000000</v>
      </c>
      <c r="O113" s="153">
        <f t="shared" si="4"/>
        <v>707968.61150364042</v>
      </c>
      <c r="P113" s="29"/>
      <c r="Q113" s="29"/>
      <c r="R113" s="29"/>
      <c r="S113" s="29"/>
    </row>
    <row r="114" spans="1:19" x14ac:dyDescent="0.25">
      <c r="A114" s="29"/>
      <c r="B114" s="148" t="s">
        <v>7</v>
      </c>
      <c r="C114" s="148" t="s">
        <v>7</v>
      </c>
      <c r="D114" s="148" t="s">
        <v>65</v>
      </c>
      <c r="E114" s="149">
        <v>1000000</v>
      </c>
      <c r="F114" s="148">
        <v>3.7</v>
      </c>
      <c r="G114" s="150">
        <v>40994</v>
      </c>
      <c r="H114" s="150">
        <v>42334</v>
      </c>
      <c r="I114" s="148" t="s">
        <v>6</v>
      </c>
      <c r="J114" s="151">
        <v>8.2400000000000001E-2</v>
      </c>
      <c r="K114" s="151" t="s">
        <v>205</v>
      </c>
      <c r="L114" s="151" t="s">
        <v>207</v>
      </c>
      <c r="M114" s="152" t="s">
        <v>55</v>
      </c>
      <c r="N114" s="149">
        <v>20000000000</v>
      </c>
      <c r="O114" s="153">
        <f t="shared" si="4"/>
        <v>2831874.4460145617</v>
      </c>
      <c r="P114" s="29"/>
      <c r="Q114" s="29"/>
      <c r="R114" s="29"/>
      <c r="S114" s="29"/>
    </row>
    <row r="115" spans="1:19" x14ac:dyDescent="0.25">
      <c r="A115" s="29"/>
      <c r="B115" s="148" t="s">
        <v>7</v>
      </c>
      <c r="C115" s="148" t="s">
        <v>7</v>
      </c>
      <c r="D115" s="148" t="s">
        <v>66</v>
      </c>
      <c r="E115" s="149">
        <v>1000000</v>
      </c>
      <c r="F115" s="148">
        <v>3.7</v>
      </c>
      <c r="G115" s="150">
        <v>40994</v>
      </c>
      <c r="H115" s="150">
        <v>42334</v>
      </c>
      <c r="I115" s="148" t="s">
        <v>6</v>
      </c>
      <c r="J115" s="151">
        <v>8.7499999999999994E-2</v>
      </c>
      <c r="K115" s="151" t="s">
        <v>205</v>
      </c>
      <c r="L115" s="151" t="s">
        <v>207</v>
      </c>
      <c r="M115" s="152" t="s">
        <v>55</v>
      </c>
      <c r="N115" s="149">
        <v>5000000000</v>
      </c>
      <c r="O115" s="153">
        <f t="shared" si="4"/>
        <v>707968.61150364042</v>
      </c>
      <c r="P115" s="29"/>
      <c r="Q115" s="29"/>
      <c r="R115" s="29"/>
      <c r="S115" s="29"/>
    </row>
    <row r="116" spans="1:19" x14ac:dyDescent="0.25">
      <c r="A116" s="29"/>
      <c r="B116" s="148" t="s">
        <v>7</v>
      </c>
      <c r="C116" s="148" t="s">
        <v>7</v>
      </c>
      <c r="D116" s="148" t="s">
        <v>67</v>
      </c>
      <c r="E116" s="149">
        <v>1000000</v>
      </c>
      <c r="F116" s="148">
        <v>4</v>
      </c>
      <c r="G116" s="150">
        <v>40994</v>
      </c>
      <c r="H116" s="150">
        <v>42455</v>
      </c>
      <c r="I116" s="148" t="s">
        <v>6</v>
      </c>
      <c r="J116" s="151">
        <v>8.4900000000000003E-2</v>
      </c>
      <c r="K116" s="151" t="s">
        <v>205</v>
      </c>
      <c r="L116" s="151" t="s">
        <v>207</v>
      </c>
      <c r="M116" s="152" t="s">
        <v>55</v>
      </c>
      <c r="N116" s="149">
        <v>20000000000</v>
      </c>
      <c r="O116" s="153">
        <f t="shared" si="4"/>
        <v>2831874.4460145617</v>
      </c>
      <c r="P116" s="29"/>
      <c r="Q116" s="29"/>
      <c r="R116" s="29"/>
      <c r="S116" s="29"/>
    </row>
    <row r="117" spans="1:19" x14ac:dyDescent="0.25">
      <c r="A117" s="29"/>
      <c r="B117" s="148" t="s">
        <v>7</v>
      </c>
      <c r="C117" s="148" t="s">
        <v>7</v>
      </c>
      <c r="D117" s="148" t="s">
        <v>79</v>
      </c>
      <c r="E117" s="149">
        <v>1000000</v>
      </c>
      <c r="F117" s="148">
        <v>4</v>
      </c>
      <c r="G117" s="150">
        <v>40994</v>
      </c>
      <c r="H117" s="150">
        <v>42455</v>
      </c>
      <c r="I117" s="148" t="s">
        <v>6</v>
      </c>
      <c r="J117" s="151">
        <v>8.7499999999999994E-2</v>
      </c>
      <c r="K117" s="151" t="s">
        <v>205</v>
      </c>
      <c r="L117" s="151" t="s">
        <v>207</v>
      </c>
      <c r="M117" s="152" t="s">
        <v>55</v>
      </c>
      <c r="N117" s="149">
        <v>30000000000</v>
      </c>
      <c r="O117" s="153">
        <f t="shared" si="4"/>
        <v>4247811.6690218421</v>
      </c>
      <c r="P117" s="29"/>
      <c r="Q117" s="29"/>
      <c r="R117" s="29"/>
      <c r="S117" s="29"/>
    </row>
    <row r="118" spans="1:19" x14ac:dyDescent="0.25">
      <c r="A118" s="29"/>
      <c r="B118" s="148" t="s">
        <v>7</v>
      </c>
      <c r="C118" s="148" t="s">
        <v>7</v>
      </c>
      <c r="D118" s="148" t="s">
        <v>68</v>
      </c>
      <c r="E118" s="149">
        <v>1000000</v>
      </c>
      <c r="F118" s="148">
        <v>4.25</v>
      </c>
      <c r="G118" s="150">
        <v>40994</v>
      </c>
      <c r="H118" s="150">
        <v>42547</v>
      </c>
      <c r="I118" s="148" t="s">
        <v>6</v>
      </c>
      <c r="J118" s="151">
        <v>8.7400000000000005E-2</v>
      </c>
      <c r="K118" s="151" t="s">
        <v>205</v>
      </c>
      <c r="L118" s="151" t="s">
        <v>207</v>
      </c>
      <c r="M118" s="152" t="s">
        <v>55</v>
      </c>
      <c r="N118" s="149">
        <v>25000000000</v>
      </c>
      <c r="O118" s="153">
        <f t="shared" si="4"/>
        <v>3539843.0575182019</v>
      </c>
      <c r="P118" s="29"/>
      <c r="Q118" s="29"/>
      <c r="R118" s="29"/>
      <c r="S118" s="29"/>
    </row>
    <row r="119" spans="1:19" x14ac:dyDescent="0.25">
      <c r="A119" s="29"/>
      <c r="B119" s="148" t="s">
        <v>7</v>
      </c>
      <c r="C119" s="148" t="s">
        <v>7</v>
      </c>
      <c r="D119" s="148" t="s">
        <v>69</v>
      </c>
      <c r="E119" s="149">
        <v>1000000</v>
      </c>
      <c r="F119" s="148">
        <v>4.25</v>
      </c>
      <c r="G119" s="150">
        <v>40994</v>
      </c>
      <c r="H119" s="150">
        <v>42547</v>
      </c>
      <c r="I119" s="148" t="s">
        <v>6</v>
      </c>
      <c r="J119" s="151">
        <v>0.09</v>
      </c>
      <c r="K119" s="151" t="s">
        <v>205</v>
      </c>
      <c r="L119" s="151" t="s">
        <v>207</v>
      </c>
      <c r="M119" s="152" t="s">
        <v>55</v>
      </c>
      <c r="N119" s="149">
        <v>35000000000</v>
      </c>
      <c r="O119" s="153">
        <f t="shared" si="4"/>
        <v>4955780.2805254823</v>
      </c>
      <c r="P119" s="29"/>
      <c r="Q119" s="29"/>
      <c r="R119" s="29"/>
      <c r="S119" s="29"/>
    </row>
    <row r="120" spans="1:19" x14ac:dyDescent="0.25">
      <c r="A120" s="29"/>
      <c r="B120" s="148" t="s">
        <v>7</v>
      </c>
      <c r="C120" s="148" t="s">
        <v>7</v>
      </c>
      <c r="D120" s="148" t="s">
        <v>70</v>
      </c>
      <c r="E120" s="149">
        <v>1000000</v>
      </c>
      <c r="F120" s="148">
        <v>4.5</v>
      </c>
      <c r="G120" s="150">
        <v>40994</v>
      </c>
      <c r="H120" s="150">
        <v>42639</v>
      </c>
      <c r="I120" s="148" t="s">
        <v>6</v>
      </c>
      <c r="J120" s="151">
        <v>8.9700000000000002E-2</v>
      </c>
      <c r="K120" s="151" t="s">
        <v>205</v>
      </c>
      <c r="L120" s="151" t="s">
        <v>207</v>
      </c>
      <c r="M120" s="152" t="s">
        <v>55</v>
      </c>
      <c r="N120" s="149">
        <v>20000000000</v>
      </c>
      <c r="O120" s="153">
        <f t="shared" si="4"/>
        <v>2831874.4460145617</v>
      </c>
      <c r="P120" s="29"/>
      <c r="Q120" s="29"/>
      <c r="R120" s="29"/>
      <c r="S120" s="29"/>
    </row>
    <row r="121" spans="1:19" x14ac:dyDescent="0.25">
      <c r="A121" s="29"/>
      <c r="B121" s="148" t="s">
        <v>7</v>
      </c>
      <c r="C121" s="148" t="s">
        <v>7</v>
      </c>
      <c r="D121" s="148" t="s">
        <v>71</v>
      </c>
      <c r="E121" s="149">
        <v>1000000</v>
      </c>
      <c r="F121" s="148">
        <v>4.5</v>
      </c>
      <c r="G121" s="150">
        <v>40994</v>
      </c>
      <c r="H121" s="150">
        <v>42639</v>
      </c>
      <c r="I121" s="148" t="s">
        <v>6</v>
      </c>
      <c r="J121" s="151">
        <v>8.9899999999999994E-2</v>
      </c>
      <c r="K121" s="151" t="s">
        <v>205</v>
      </c>
      <c r="L121" s="151" t="s">
        <v>207</v>
      </c>
      <c r="M121" s="152" t="s">
        <v>55</v>
      </c>
      <c r="N121" s="149">
        <v>5000000000</v>
      </c>
      <c r="O121" s="153">
        <f t="shared" si="4"/>
        <v>707968.61150364042</v>
      </c>
      <c r="P121" s="29"/>
      <c r="Q121" s="29"/>
      <c r="R121" s="29"/>
      <c r="S121" s="29"/>
    </row>
    <row r="122" spans="1:19" x14ac:dyDescent="0.25">
      <c r="A122" s="29"/>
      <c r="B122" s="148" t="s">
        <v>7</v>
      </c>
      <c r="C122" s="148" t="s">
        <v>7</v>
      </c>
      <c r="D122" s="148" t="s">
        <v>72</v>
      </c>
      <c r="E122" s="149">
        <v>1000000</v>
      </c>
      <c r="F122" s="148">
        <v>4.5</v>
      </c>
      <c r="G122" s="150">
        <v>40994</v>
      </c>
      <c r="H122" s="150">
        <v>42639</v>
      </c>
      <c r="I122" s="148" t="s">
        <v>6</v>
      </c>
      <c r="J122" s="151">
        <v>9.2499999999999999E-2</v>
      </c>
      <c r="K122" s="151" t="s">
        <v>205</v>
      </c>
      <c r="L122" s="151" t="s">
        <v>207</v>
      </c>
      <c r="M122" s="152" t="s">
        <v>55</v>
      </c>
      <c r="N122" s="149">
        <v>20000000000</v>
      </c>
      <c r="O122" s="153">
        <f t="shared" si="4"/>
        <v>2831874.4460145617</v>
      </c>
      <c r="P122" s="29"/>
      <c r="Q122" s="29"/>
      <c r="R122" s="29"/>
      <c r="S122" s="29"/>
    </row>
    <row r="123" spans="1:19" x14ac:dyDescent="0.25">
      <c r="A123" s="29"/>
      <c r="B123" s="148" t="s">
        <v>7</v>
      </c>
      <c r="C123" s="148" t="s">
        <v>7</v>
      </c>
      <c r="D123" s="148" t="s">
        <v>73</v>
      </c>
      <c r="E123" s="149">
        <v>1000000</v>
      </c>
      <c r="F123" s="148">
        <v>4.7</v>
      </c>
      <c r="G123" s="150">
        <v>40994</v>
      </c>
      <c r="H123" s="150">
        <v>42700</v>
      </c>
      <c r="I123" s="148" t="s">
        <v>6</v>
      </c>
      <c r="J123" s="151">
        <v>9.2200000000000004E-2</v>
      </c>
      <c r="K123" s="151" t="s">
        <v>205</v>
      </c>
      <c r="L123" s="151" t="s">
        <v>207</v>
      </c>
      <c r="M123" s="152" t="s">
        <v>55</v>
      </c>
      <c r="N123" s="149">
        <v>30000000000</v>
      </c>
      <c r="O123" s="153">
        <f t="shared" si="4"/>
        <v>4247811.6690218421</v>
      </c>
      <c r="P123" s="29"/>
      <c r="Q123" s="29"/>
      <c r="R123" s="29"/>
      <c r="S123" s="29"/>
    </row>
    <row r="124" spans="1:19" x14ac:dyDescent="0.25">
      <c r="A124" s="29"/>
      <c r="B124" s="148" t="s">
        <v>7</v>
      </c>
      <c r="C124" s="148" t="s">
        <v>7</v>
      </c>
      <c r="D124" s="148" t="s">
        <v>74</v>
      </c>
      <c r="E124" s="149">
        <v>1000000</v>
      </c>
      <c r="F124" s="148">
        <v>4.7</v>
      </c>
      <c r="G124" s="150">
        <v>40994</v>
      </c>
      <c r="H124" s="150">
        <v>42700</v>
      </c>
      <c r="I124" s="148" t="s">
        <v>6</v>
      </c>
      <c r="J124" s="151">
        <v>9.2399999999999996E-2</v>
      </c>
      <c r="K124" s="151" t="s">
        <v>205</v>
      </c>
      <c r="L124" s="151" t="s">
        <v>207</v>
      </c>
      <c r="M124" s="152" t="s">
        <v>55</v>
      </c>
      <c r="N124" s="149">
        <v>7500000000</v>
      </c>
      <c r="O124" s="153">
        <f t="shared" si="4"/>
        <v>1061952.9172554605</v>
      </c>
      <c r="P124" s="29"/>
      <c r="Q124" s="29"/>
      <c r="R124" s="29"/>
      <c r="S124" s="29"/>
    </row>
    <row r="125" spans="1:19" x14ac:dyDescent="0.25">
      <c r="A125" s="29"/>
      <c r="B125" s="148" t="s">
        <v>7</v>
      </c>
      <c r="C125" s="148" t="s">
        <v>7</v>
      </c>
      <c r="D125" s="148" t="s">
        <v>75</v>
      </c>
      <c r="E125" s="149">
        <v>1000000</v>
      </c>
      <c r="F125" s="148">
        <v>4.7</v>
      </c>
      <c r="G125" s="150">
        <v>40994</v>
      </c>
      <c r="H125" s="150">
        <v>42700</v>
      </c>
      <c r="I125" s="148" t="s">
        <v>6</v>
      </c>
      <c r="J125" s="151">
        <v>9.5000000000000001E-2</v>
      </c>
      <c r="K125" s="151" t="s">
        <v>205</v>
      </c>
      <c r="L125" s="151" t="s">
        <v>207</v>
      </c>
      <c r="M125" s="152" t="s">
        <v>55</v>
      </c>
      <c r="N125" s="149">
        <v>30000000000</v>
      </c>
      <c r="O125" s="153">
        <f t="shared" ref="O125:O156" si="5">+N125/$E$207</f>
        <v>4247811.6690218421</v>
      </c>
      <c r="P125" s="29"/>
      <c r="Q125" s="29"/>
      <c r="R125" s="29"/>
      <c r="S125" s="29"/>
    </row>
    <row r="126" spans="1:19" x14ac:dyDescent="0.25">
      <c r="A126" s="29"/>
      <c r="B126" s="148" t="s">
        <v>7</v>
      </c>
      <c r="C126" s="148" t="s">
        <v>7</v>
      </c>
      <c r="D126" s="148" t="s">
        <v>76</v>
      </c>
      <c r="E126" s="149">
        <v>1000000</v>
      </c>
      <c r="F126" s="148">
        <v>5</v>
      </c>
      <c r="G126" s="150">
        <v>40994</v>
      </c>
      <c r="H126" s="150">
        <v>42820</v>
      </c>
      <c r="I126" s="148" t="s">
        <v>6</v>
      </c>
      <c r="J126" s="151">
        <v>9.7299999999999998E-2</v>
      </c>
      <c r="K126" s="151" t="s">
        <v>205</v>
      </c>
      <c r="L126" s="151" t="s">
        <v>207</v>
      </c>
      <c r="M126" s="152" t="s">
        <v>55</v>
      </c>
      <c r="N126" s="149">
        <v>25000000000</v>
      </c>
      <c r="O126" s="153">
        <f t="shared" si="5"/>
        <v>3539843.0575182019</v>
      </c>
      <c r="P126" s="29"/>
      <c r="Q126" s="29"/>
      <c r="R126" s="29"/>
      <c r="S126" s="29"/>
    </row>
    <row r="127" spans="1:19" x14ac:dyDescent="0.25">
      <c r="A127" s="29"/>
      <c r="B127" s="148" t="s">
        <v>7</v>
      </c>
      <c r="C127" s="148" t="s">
        <v>7</v>
      </c>
      <c r="D127" s="148" t="s">
        <v>77</v>
      </c>
      <c r="E127" s="149">
        <v>1000000</v>
      </c>
      <c r="F127" s="148">
        <v>5</v>
      </c>
      <c r="G127" s="150">
        <v>40994</v>
      </c>
      <c r="H127" s="150">
        <v>42820</v>
      </c>
      <c r="I127" s="148" t="s">
        <v>6</v>
      </c>
      <c r="J127" s="151">
        <v>9.7500000000000003E-2</v>
      </c>
      <c r="K127" s="151" t="s">
        <v>205</v>
      </c>
      <c r="L127" s="151" t="s">
        <v>207</v>
      </c>
      <c r="M127" s="152" t="s">
        <v>55</v>
      </c>
      <c r="N127" s="149">
        <v>25000000000</v>
      </c>
      <c r="O127" s="153">
        <f t="shared" si="5"/>
        <v>3539843.0575182019</v>
      </c>
      <c r="P127" s="29"/>
      <c r="Q127" s="29"/>
      <c r="R127" s="29"/>
      <c r="S127" s="29"/>
    </row>
    <row r="128" spans="1:19" ht="17.25" customHeight="1" x14ac:dyDescent="0.25">
      <c r="A128" s="29"/>
      <c r="B128" s="148" t="s">
        <v>7</v>
      </c>
      <c r="C128" s="148" t="s">
        <v>7</v>
      </c>
      <c r="D128" s="148" t="s">
        <v>78</v>
      </c>
      <c r="E128" s="149">
        <v>1000000</v>
      </c>
      <c r="F128" s="148">
        <v>5</v>
      </c>
      <c r="G128" s="150">
        <v>40994</v>
      </c>
      <c r="H128" s="150">
        <v>42820</v>
      </c>
      <c r="I128" s="148" t="s">
        <v>6</v>
      </c>
      <c r="J128" s="151">
        <v>0.1</v>
      </c>
      <c r="K128" s="151" t="s">
        <v>205</v>
      </c>
      <c r="L128" s="151" t="s">
        <v>207</v>
      </c>
      <c r="M128" s="152" t="s">
        <v>55</v>
      </c>
      <c r="N128" s="149">
        <v>5000000000</v>
      </c>
      <c r="O128" s="153">
        <f t="shared" si="5"/>
        <v>707968.61150364042</v>
      </c>
      <c r="P128" s="29"/>
      <c r="Q128" s="29"/>
      <c r="R128" s="29"/>
      <c r="S128" s="29"/>
    </row>
    <row r="129" spans="1:19" ht="15.75" customHeight="1" x14ac:dyDescent="0.25">
      <c r="A129" s="29"/>
      <c r="B129" s="148" t="s">
        <v>7</v>
      </c>
      <c r="C129" s="148" t="s">
        <v>7</v>
      </c>
      <c r="D129" s="148" t="s">
        <v>80</v>
      </c>
      <c r="E129" s="149">
        <v>1000000</v>
      </c>
      <c r="F129" s="148">
        <v>3</v>
      </c>
      <c r="G129" s="150">
        <v>41106</v>
      </c>
      <c r="H129" s="150">
        <v>42202</v>
      </c>
      <c r="I129" s="148" t="s">
        <v>6</v>
      </c>
      <c r="J129" s="151">
        <v>7.7499999999999999E-2</v>
      </c>
      <c r="K129" s="151" t="s">
        <v>205</v>
      </c>
      <c r="L129" s="151" t="s">
        <v>207</v>
      </c>
      <c r="M129" s="152" t="s">
        <v>56</v>
      </c>
      <c r="N129" s="149">
        <v>97000000000</v>
      </c>
      <c r="O129" s="153">
        <f t="shared" si="5"/>
        <v>13734591.063170623</v>
      </c>
      <c r="P129" s="29"/>
      <c r="Q129" s="29"/>
      <c r="R129" s="29"/>
      <c r="S129" s="29"/>
    </row>
    <row r="130" spans="1:19" ht="15.75" customHeight="1" x14ac:dyDescent="0.25">
      <c r="A130" s="29"/>
      <c r="B130" s="148" t="s">
        <v>7</v>
      </c>
      <c r="C130" s="148" t="s">
        <v>7</v>
      </c>
      <c r="D130" s="148" t="s">
        <v>81</v>
      </c>
      <c r="E130" s="149">
        <v>1000000</v>
      </c>
      <c r="F130" s="148">
        <v>4</v>
      </c>
      <c r="G130" s="150">
        <v>41106</v>
      </c>
      <c r="H130" s="150">
        <v>42568</v>
      </c>
      <c r="I130" s="148" t="s">
        <v>6</v>
      </c>
      <c r="J130" s="151">
        <v>8.7499999999999994E-2</v>
      </c>
      <c r="K130" s="151" t="s">
        <v>205</v>
      </c>
      <c r="L130" s="151" t="s">
        <v>207</v>
      </c>
      <c r="M130" s="152" t="s">
        <v>56</v>
      </c>
      <c r="N130" s="149">
        <v>55000000000</v>
      </c>
      <c r="O130" s="153">
        <f t="shared" si="5"/>
        <v>7787654.726540044</v>
      </c>
      <c r="P130" s="29"/>
      <c r="Q130" s="29"/>
      <c r="R130" s="29"/>
      <c r="S130" s="29"/>
    </row>
    <row r="131" spans="1:19" ht="15.75" customHeight="1" x14ac:dyDescent="0.25">
      <c r="A131" s="29"/>
      <c r="B131" s="148" t="s">
        <v>7</v>
      </c>
      <c r="C131" s="148" t="s">
        <v>7</v>
      </c>
      <c r="D131" s="148" t="s">
        <v>82</v>
      </c>
      <c r="E131" s="149">
        <v>1000000</v>
      </c>
      <c r="F131" s="148">
        <v>5</v>
      </c>
      <c r="G131" s="150">
        <v>41106</v>
      </c>
      <c r="H131" s="150">
        <v>42933</v>
      </c>
      <c r="I131" s="148" t="s">
        <v>6</v>
      </c>
      <c r="J131" s="151">
        <v>9.7500000000000003E-2</v>
      </c>
      <c r="K131" s="151" t="s">
        <v>205</v>
      </c>
      <c r="L131" s="151" t="s">
        <v>207</v>
      </c>
      <c r="M131" s="152" t="s">
        <v>56</v>
      </c>
      <c r="N131" s="149">
        <v>45625000000</v>
      </c>
      <c r="O131" s="153">
        <f t="shared" si="5"/>
        <v>6460213.5799707184</v>
      </c>
      <c r="P131" s="29"/>
      <c r="Q131" s="29"/>
      <c r="R131" s="29"/>
      <c r="S131" s="29"/>
    </row>
    <row r="132" spans="1:19" ht="15.75" customHeight="1" x14ac:dyDescent="0.25">
      <c r="A132" s="29"/>
      <c r="B132" s="155" t="s">
        <v>9</v>
      </c>
      <c r="C132" s="148" t="s">
        <v>9</v>
      </c>
      <c r="D132" s="148" t="s">
        <v>83</v>
      </c>
      <c r="E132" s="149">
        <v>1000000</v>
      </c>
      <c r="F132" s="148">
        <v>2</v>
      </c>
      <c r="G132" s="150">
        <v>41108</v>
      </c>
      <c r="H132" s="150">
        <v>41838</v>
      </c>
      <c r="I132" s="148" t="s">
        <v>6</v>
      </c>
      <c r="J132" s="151">
        <v>6.9000000000000006E-2</v>
      </c>
      <c r="K132" s="151" t="s">
        <v>205</v>
      </c>
      <c r="L132" s="151" t="s">
        <v>207</v>
      </c>
      <c r="M132" s="152" t="s">
        <v>56</v>
      </c>
      <c r="N132" s="149">
        <v>10100000000</v>
      </c>
      <c r="O132" s="153">
        <f t="shared" si="5"/>
        <v>1430096.5952373536</v>
      </c>
      <c r="P132" s="29"/>
      <c r="Q132" s="29"/>
      <c r="R132" s="29"/>
      <c r="S132" s="29"/>
    </row>
    <row r="133" spans="1:19" ht="15.75" customHeight="1" x14ac:dyDescent="0.25">
      <c r="A133" s="29"/>
      <c r="B133" s="155" t="s">
        <v>9</v>
      </c>
      <c r="C133" s="148" t="s">
        <v>9</v>
      </c>
      <c r="D133" s="148" t="s">
        <v>84</v>
      </c>
      <c r="E133" s="149">
        <v>1000000</v>
      </c>
      <c r="F133" s="148">
        <v>6</v>
      </c>
      <c r="G133" s="150">
        <v>41108</v>
      </c>
      <c r="H133" s="150">
        <v>43298</v>
      </c>
      <c r="I133" s="148" t="s">
        <v>6</v>
      </c>
      <c r="J133" s="151">
        <v>0.1075</v>
      </c>
      <c r="K133" s="151" t="s">
        <v>205</v>
      </c>
      <c r="L133" s="151" t="s">
        <v>207</v>
      </c>
      <c r="M133" s="152" t="s">
        <v>56</v>
      </c>
      <c r="N133" s="149">
        <v>11936000000</v>
      </c>
      <c r="O133" s="153">
        <f t="shared" si="5"/>
        <v>1690062.6693814902</v>
      </c>
      <c r="P133" s="29"/>
      <c r="Q133" s="29"/>
      <c r="R133" s="29"/>
      <c r="S133" s="29"/>
    </row>
    <row r="134" spans="1:19" ht="15.75" customHeight="1" x14ac:dyDescent="0.25">
      <c r="A134" s="29"/>
      <c r="B134" s="148" t="s">
        <v>7</v>
      </c>
      <c r="C134" s="148" t="s">
        <v>7</v>
      </c>
      <c r="D134" s="148" t="s">
        <v>85</v>
      </c>
      <c r="E134" s="149">
        <v>1000000</v>
      </c>
      <c r="F134" s="148">
        <v>3</v>
      </c>
      <c r="G134" s="150">
        <v>41165</v>
      </c>
      <c r="H134" s="150">
        <v>42261</v>
      </c>
      <c r="I134" s="148" t="s">
        <v>6</v>
      </c>
      <c r="J134" s="151">
        <v>7.7499999999999999E-2</v>
      </c>
      <c r="K134" s="151" t="s">
        <v>205</v>
      </c>
      <c r="L134" s="151" t="s">
        <v>207</v>
      </c>
      <c r="M134" s="152" t="s">
        <v>56</v>
      </c>
      <c r="N134" s="149">
        <v>26000000000</v>
      </c>
      <c r="O134" s="153">
        <f t="shared" si="5"/>
        <v>3681436.7798189297</v>
      </c>
      <c r="P134" s="29"/>
      <c r="Q134" s="29"/>
      <c r="R134" s="29"/>
      <c r="S134" s="29"/>
    </row>
    <row r="135" spans="1:19" ht="15.75" customHeight="1" x14ac:dyDescent="0.25">
      <c r="A135" s="29"/>
      <c r="B135" s="148" t="s">
        <v>7</v>
      </c>
      <c r="C135" s="148" t="s">
        <v>7</v>
      </c>
      <c r="D135" s="148" t="s">
        <v>86</v>
      </c>
      <c r="E135" s="149">
        <v>1000000</v>
      </c>
      <c r="F135" s="148">
        <v>5</v>
      </c>
      <c r="G135" s="150">
        <v>41165</v>
      </c>
      <c r="H135" s="150">
        <v>42991</v>
      </c>
      <c r="I135" s="148" t="s">
        <v>6</v>
      </c>
      <c r="J135" s="151">
        <v>9.7500000000000003E-2</v>
      </c>
      <c r="K135" s="151" t="s">
        <v>205</v>
      </c>
      <c r="L135" s="151" t="s">
        <v>207</v>
      </c>
      <c r="M135" s="152" t="s">
        <v>56</v>
      </c>
      <c r="N135" s="149">
        <v>90000000000</v>
      </c>
      <c r="O135" s="153">
        <f t="shared" si="5"/>
        <v>12743435.007065527</v>
      </c>
      <c r="P135" s="29"/>
      <c r="Q135" s="29"/>
      <c r="R135" s="29"/>
      <c r="S135" s="29"/>
    </row>
    <row r="136" spans="1:19" ht="15.75" customHeight="1" x14ac:dyDescent="0.25">
      <c r="A136" s="29"/>
      <c r="B136" s="148" t="s">
        <v>9</v>
      </c>
      <c r="C136" s="148" t="s">
        <v>9</v>
      </c>
      <c r="D136" s="148" t="s">
        <v>87</v>
      </c>
      <c r="E136" s="149">
        <v>1000000</v>
      </c>
      <c r="F136" s="148">
        <v>6</v>
      </c>
      <c r="G136" s="150">
        <v>41177</v>
      </c>
      <c r="H136" s="150">
        <v>43367</v>
      </c>
      <c r="I136" s="148" t="s">
        <v>6</v>
      </c>
      <c r="J136" s="151">
        <v>0.1075</v>
      </c>
      <c r="K136" s="151" t="s">
        <v>205</v>
      </c>
      <c r="L136" s="151" t="s">
        <v>207</v>
      </c>
      <c r="M136" s="152" t="s">
        <v>56</v>
      </c>
      <c r="N136" s="149">
        <v>12000000000</v>
      </c>
      <c r="O136" s="153">
        <f t="shared" si="5"/>
        <v>1699124.6676087368</v>
      </c>
      <c r="P136" s="29"/>
      <c r="Q136" s="29"/>
      <c r="R136" s="29"/>
      <c r="S136" s="29"/>
    </row>
    <row r="137" spans="1:19" ht="15.75" customHeight="1" x14ac:dyDescent="0.25">
      <c r="A137" s="29"/>
      <c r="B137" s="148" t="s">
        <v>9</v>
      </c>
      <c r="C137" s="148" t="s">
        <v>9</v>
      </c>
      <c r="D137" s="148" t="s">
        <v>88</v>
      </c>
      <c r="E137" s="149">
        <v>1000000</v>
      </c>
      <c r="F137" s="148">
        <v>7</v>
      </c>
      <c r="G137" s="150">
        <v>41177</v>
      </c>
      <c r="H137" s="150">
        <v>43732</v>
      </c>
      <c r="I137" s="148" t="s">
        <v>6</v>
      </c>
      <c r="J137" s="151">
        <v>0.1125</v>
      </c>
      <c r="K137" s="151" t="s">
        <v>205</v>
      </c>
      <c r="L137" s="151" t="s">
        <v>207</v>
      </c>
      <c r="M137" s="152" t="s">
        <v>56</v>
      </c>
      <c r="N137" s="149">
        <v>4755000000</v>
      </c>
      <c r="O137" s="153">
        <f t="shared" si="5"/>
        <v>673278.14953996195</v>
      </c>
      <c r="P137" s="29"/>
      <c r="Q137" s="29"/>
      <c r="R137" s="29"/>
      <c r="S137" s="29"/>
    </row>
    <row r="138" spans="1:19" ht="15.75" customHeight="1" x14ac:dyDescent="0.25">
      <c r="A138" s="29"/>
      <c r="B138" s="148" t="s">
        <v>9</v>
      </c>
      <c r="C138" s="148" t="s">
        <v>9</v>
      </c>
      <c r="D138" s="148" t="s">
        <v>89</v>
      </c>
      <c r="E138" s="149">
        <v>1000000</v>
      </c>
      <c r="F138" s="148">
        <v>8</v>
      </c>
      <c r="G138" s="150">
        <v>41177</v>
      </c>
      <c r="H138" s="150">
        <v>44097</v>
      </c>
      <c r="I138" s="148" t="s">
        <v>6</v>
      </c>
      <c r="J138" s="151">
        <v>0.11749999999999999</v>
      </c>
      <c r="K138" s="151" t="s">
        <v>205</v>
      </c>
      <c r="L138" s="151" t="s">
        <v>207</v>
      </c>
      <c r="M138" s="152" t="s">
        <v>56</v>
      </c>
      <c r="N138" s="149">
        <v>1486000000</v>
      </c>
      <c r="O138" s="153">
        <f t="shared" si="5"/>
        <v>210408.27133888192</v>
      </c>
      <c r="P138" s="29"/>
      <c r="Q138" s="29"/>
      <c r="R138" s="29"/>
      <c r="S138" s="29"/>
    </row>
    <row r="139" spans="1:19" ht="15.75" customHeight="1" x14ac:dyDescent="0.25">
      <c r="A139" s="29"/>
      <c r="B139" s="148" t="s">
        <v>7</v>
      </c>
      <c r="C139" s="148" t="s">
        <v>7</v>
      </c>
      <c r="D139" s="148" t="s">
        <v>90</v>
      </c>
      <c r="E139" s="149">
        <v>1000000</v>
      </c>
      <c r="F139" s="148">
        <v>3</v>
      </c>
      <c r="G139" s="150">
        <v>41205</v>
      </c>
      <c r="H139" s="150">
        <v>42301</v>
      </c>
      <c r="I139" s="148" t="s">
        <v>6</v>
      </c>
      <c r="J139" s="151">
        <v>7.7499999999999999E-2</v>
      </c>
      <c r="K139" s="151" t="s">
        <v>205</v>
      </c>
      <c r="L139" s="151" t="s">
        <v>207</v>
      </c>
      <c r="M139" s="152" t="s">
        <v>56</v>
      </c>
      <c r="N139" s="149">
        <v>18000000000</v>
      </c>
      <c r="O139" s="153">
        <f t="shared" si="5"/>
        <v>2548687.0014131055</v>
      </c>
      <c r="P139" s="29"/>
      <c r="Q139" s="29"/>
      <c r="R139" s="29"/>
      <c r="S139" s="29"/>
    </row>
    <row r="140" spans="1:19" ht="15.75" customHeight="1" x14ac:dyDescent="0.25">
      <c r="A140" s="29"/>
      <c r="B140" s="148" t="s">
        <v>7</v>
      </c>
      <c r="C140" s="148" t="s">
        <v>7</v>
      </c>
      <c r="D140" s="148" t="s">
        <v>91</v>
      </c>
      <c r="E140" s="149">
        <v>1000000</v>
      </c>
      <c r="F140" s="148">
        <v>4</v>
      </c>
      <c r="G140" s="150">
        <v>41205</v>
      </c>
      <c r="H140" s="150">
        <v>42666</v>
      </c>
      <c r="I140" s="148" t="s">
        <v>6</v>
      </c>
      <c r="J140" s="151">
        <v>8.7499999999999994E-2</v>
      </c>
      <c r="K140" s="151" t="s">
        <v>205</v>
      </c>
      <c r="L140" s="151" t="s">
        <v>207</v>
      </c>
      <c r="M140" s="152" t="s">
        <v>56</v>
      </c>
      <c r="N140" s="149">
        <v>5000000000</v>
      </c>
      <c r="O140" s="153">
        <f t="shared" si="5"/>
        <v>707968.61150364042</v>
      </c>
      <c r="P140" s="29"/>
      <c r="Q140" s="29"/>
      <c r="R140" s="29"/>
      <c r="S140" s="29"/>
    </row>
    <row r="141" spans="1:19" ht="15.75" customHeight="1" x14ac:dyDescent="0.25">
      <c r="A141" s="29"/>
      <c r="B141" s="148" t="s">
        <v>7</v>
      </c>
      <c r="C141" s="148" t="s">
        <v>7</v>
      </c>
      <c r="D141" s="148" t="s">
        <v>92</v>
      </c>
      <c r="E141" s="149">
        <v>1000000</v>
      </c>
      <c r="F141" s="148">
        <v>5</v>
      </c>
      <c r="G141" s="150">
        <v>41205</v>
      </c>
      <c r="H141" s="150">
        <v>43031</v>
      </c>
      <c r="I141" s="148" t="s">
        <v>6</v>
      </c>
      <c r="J141" s="151">
        <v>9.7500000000000003E-2</v>
      </c>
      <c r="K141" s="151" t="s">
        <v>205</v>
      </c>
      <c r="L141" s="151" t="s">
        <v>207</v>
      </c>
      <c r="M141" s="152" t="s">
        <v>56</v>
      </c>
      <c r="N141" s="149">
        <v>48000000000</v>
      </c>
      <c r="O141" s="153">
        <f t="shared" si="5"/>
        <v>6796498.6704349471</v>
      </c>
      <c r="P141" s="29"/>
      <c r="Q141" s="29"/>
      <c r="R141" s="29"/>
      <c r="S141" s="29"/>
    </row>
    <row r="142" spans="1:19" ht="15.75" customHeight="1" x14ac:dyDescent="0.25">
      <c r="A142" s="29"/>
      <c r="B142" s="148" t="s">
        <v>7</v>
      </c>
      <c r="C142" s="148" t="s">
        <v>7</v>
      </c>
      <c r="D142" s="148" t="s">
        <v>93</v>
      </c>
      <c r="E142" s="149">
        <v>1000000</v>
      </c>
      <c r="F142" s="148">
        <v>3</v>
      </c>
      <c r="G142" s="150">
        <v>41235</v>
      </c>
      <c r="H142" s="150">
        <v>42331</v>
      </c>
      <c r="I142" s="148" t="s">
        <v>6</v>
      </c>
      <c r="J142" s="151">
        <v>7.7499999999999999E-2</v>
      </c>
      <c r="K142" s="151" t="s">
        <v>205</v>
      </c>
      <c r="L142" s="151" t="s">
        <v>207</v>
      </c>
      <c r="M142" s="152" t="s">
        <v>56</v>
      </c>
      <c r="N142" s="149">
        <v>33000000000</v>
      </c>
      <c r="O142" s="153">
        <f t="shared" si="5"/>
        <v>4672592.8359240266</v>
      </c>
      <c r="P142" s="29"/>
      <c r="Q142" s="29"/>
      <c r="R142" s="29"/>
      <c r="S142" s="29"/>
    </row>
    <row r="143" spans="1:19" ht="15.75" customHeight="1" x14ac:dyDescent="0.25">
      <c r="A143" s="29"/>
      <c r="B143" s="148" t="s">
        <v>7</v>
      </c>
      <c r="C143" s="148" t="s">
        <v>7</v>
      </c>
      <c r="D143" s="148" t="s">
        <v>94</v>
      </c>
      <c r="E143" s="149">
        <v>1000000</v>
      </c>
      <c r="F143" s="148">
        <v>4</v>
      </c>
      <c r="G143" s="150">
        <v>41235</v>
      </c>
      <c r="H143" s="150">
        <v>42696</v>
      </c>
      <c r="I143" s="148" t="s">
        <v>6</v>
      </c>
      <c r="J143" s="151">
        <v>8.7499999999999994E-2</v>
      </c>
      <c r="K143" s="151" t="s">
        <v>205</v>
      </c>
      <c r="L143" s="151" t="s">
        <v>207</v>
      </c>
      <c r="M143" s="152" t="s">
        <v>56</v>
      </c>
      <c r="N143" s="149">
        <v>30000000000</v>
      </c>
      <c r="O143" s="153">
        <f t="shared" si="5"/>
        <v>4247811.6690218421</v>
      </c>
      <c r="P143" s="29"/>
      <c r="Q143" s="29"/>
      <c r="R143" s="29"/>
      <c r="S143" s="29"/>
    </row>
    <row r="144" spans="1:19" ht="15.75" customHeight="1" x14ac:dyDescent="0.25">
      <c r="A144" s="29"/>
      <c r="B144" s="148" t="s">
        <v>7</v>
      </c>
      <c r="C144" s="148" t="s">
        <v>7</v>
      </c>
      <c r="D144" s="148" t="s">
        <v>95</v>
      </c>
      <c r="E144" s="149">
        <v>1000000</v>
      </c>
      <c r="F144" s="148">
        <v>5</v>
      </c>
      <c r="G144" s="150">
        <v>41235</v>
      </c>
      <c r="H144" s="150">
        <v>43061</v>
      </c>
      <c r="I144" s="148" t="s">
        <v>6</v>
      </c>
      <c r="J144" s="151">
        <v>9.7500000000000003E-2</v>
      </c>
      <c r="K144" s="151" t="s">
        <v>205</v>
      </c>
      <c r="L144" s="151" t="s">
        <v>207</v>
      </c>
      <c r="M144" s="152" t="s">
        <v>56</v>
      </c>
      <c r="N144" s="149">
        <v>100000000000</v>
      </c>
      <c r="O144" s="153">
        <f t="shared" si="5"/>
        <v>14159372.230072808</v>
      </c>
      <c r="P144" s="29"/>
      <c r="Q144" s="29"/>
      <c r="R144" s="29"/>
      <c r="S144" s="29"/>
    </row>
    <row r="145" spans="1:19" ht="15.75" customHeight="1" x14ac:dyDescent="0.25">
      <c r="A145" s="29"/>
      <c r="B145" s="148" t="s">
        <v>10</v>
      </c>
      <c r="C145" s="148" t="s">
        <v>7</v>
      </c>
      <c r="D145" s="148" t="s">
        <v>96</v>
      </c>
      <c r="E145" s="149">
        <v>1000000</v>
      </c>
      <c r="F145" s="148">
        <v>1.5</v>
      </c>
      <c r="G145" s="150">
        <v>41242</v>
      </c>
      <c r="H145" s="150">
        <v>41789</v>
      </c>
      <c r="I145" s="148" t="s">
        <v>6</v>
      </c>
      <c r="J145" s="151">
        <v>6.25E-2</v>
      </c>
      <c r="K145" s="151" t="s">
        <v>205</v>
      </c>
      <c r="L145" s="151" t="s">
        <v>207</v>
      </c>
      <c r="M145" s="152" t="s">
        <v>56</v>
      </c>
      <c r="N145" s="149">
        <v>50000000000</v>
      </c>
      <c r="O145" s="153">
        <f t="shared" si="5"/>
        <v>7079686.1150364038</v>
      </c>
      <c r="P145" s="29"/>
      <c r="Q145" s="29"/>
      <c r="R145" s="29"/>
      <c r="S145" s="29"/>
    </row>
    <row r="146" spans="1:19" ht="15.75" customHeight="1" x14ac:dyDescent="0.25">
      <c r="A146" s="29"/>
      <c r="B146" s="155" t="s">
        <v>9</v>
      </c>
      <c r="C146" s="148" t="s">
        <v>9</v>
      </c>
      <c r="D146" s="148" t="s">
        <v>98</v>
      </c>
      <c r="E146" s="149">
        <v>1000000</v>
      </c>
      <c r="F146" s="148">
        <v>3</v>
      </c>
      <c r="G146" s="150">
        <v>41243</v>
      </c>
      <c r="H146" s="150">
        <v>42338</v>
      </c>
      <c r="I146" s="148" t="s">
        <v>6</v>
      </c>
      <c r="J146" s="151">
        <v>7.7499999999999999E-2</v>
      </c>
      <c r="K146" s="151" t="s">
        <v>205</v>
      </c>
      <c r="L146" s="151" t="s">
        <v>207</v>
      </c>
      <c r="M146" s="152" t="s">
        <v>56</v>
      </c>
      <c r="N146" s="149">
        <v>2505000000</v>
      </c>
      <c r="O146" s="153">
        <f t="shared" si="5"/>
        <v>354692.27436332381</v>
      </c>
      <c r="P146" s="29"/>
      <c r="Q146" s="29"/>
      <c r="R146" s="29"/>
      <c r="S146" s="29"/>
    </row>
    <row r="147" spans="1:19" ht="15.75" customHeight="1" x14ac:dyDescent="0.25">
      <c r="A147" s="29"/>
      <c r="B147" s="155" t="s">
        <v>9</v>
      </c>
      <c r="C147" s="148" t="s">
        <v>9</v>
      </c>
      <c r="D147" s="148" t="s">
        <v>97</v>
      </c>
      <c r="E147" s="149">
        <v>1000000</v>
      </c>
      <c r="F147" s="148">
        <v>6</v>
      </c>
      <c r="G147" s="150">
        <v>41243</v>
      </c>
      <c r="H147" s="150">
        <v>43433</v>
      </c>
      <c r="I147" s="148" t="s">
        <v>6</v>
      </c>
      <c r="J147" s="151">
        <v>0.1075</v>
      </c>
      <c r="K147" s="151" t="s">
        <v>205</v>
      </c>
      <c r="L147" s="151" t="s">
        <v>207</v>
      </c>
      <c r="M147" s="152" t="s">
        <v>56</v>
      </c>
      <c r="N147" s="149">
        <v>1500000000</v>
      </c>
      <c r="O147" s="153">
        <f t="shared" si="5"/>
        <v>212390.5834510921</v>
      </c>
      <c r="P147" s="29"/>
      <c r="Q147" s="29"/>
      <c r="R147" s="29"/>
      <c r="S147" s="29"/>
    </row>
    <row r="148" spans="1:19" ht="15.75" customHeight="1" x14ac:dyDescent="0.25">
      <c r="A148" s="29"/>
      <c r="B148" s="148" t="s">
        <v>7</v>
      </c>
      <c r="C148" s="148" t="s">
        <v>7</v>
      </c>
      <c r="D148" s="148" t="s">
        <v>41</v>
      </c>
      <c r="E148" s="149">
        <v>1000000</v>
      </c>
      <c r="F148" s="148">
        <v>2</v>
      </c>
      <c r="G148" s="150">
        <v>41333</v>
      </c>
      <c r="H148" s="150">
        <v>42063</v>
      </c>
      <c r="I148" s="148" t="s">
        <v>6</v>
      </c>
      <c r="J148" s="151">
        <v>8.7499999999999994E-2</v>
      </c>
      <c r="K148" s="151" t="s">
        <v>205</v>
      </c>
      <c r="L148" s="151" t="s">
        <v>207</v>
      </c>
      <c r="M148" s="152" t="s">
        <v>56</v>
      </c>
      <c r="N148" s="149">
        <v>0</v>
      </c>
      <c r="O148" s="153">
        <f t="shared" si="5"/>
        <v>0</v>
      </c>
      <c r="P148" s="29"/>
      <c r="Q148" s="29"/>
      <c r="R148" s="29"/>
      <c r="S148" s="29"/>
    </row>
    <row r="149" spans="1:19" ht="15.75" customHeight="1" x14ac:dyDescent="0.25">
      <c r="A149" s="29"/>
      <c r="B149" s="148" t="s">
        <v>7</v>
      </c>
      <c r="C149" s="148" t="s">
        <v>7</v>
      </c>
      <c r="D149" s="148" t="s">
        <v>42</v>
      </c>
      <c r="E149" s="149">
        <v>1000000</v>
      </c>
      <c r="F149" s="148">
        <v>3</v>
      </c>
      <c r="G149" s="150">
        <v>41333</v>
      </c>
      <c r="H149" s="150">
        <v>42428</v>
      </c>
      <c r="I149" s="148" t="s">
        <v>6</v>
      </c>
      <c r="J149" s="151">
        <v>9.2499999999999999E-2</v>
      </c>
      <c r="K149" s="151" t="s">
        <v>205</v>
      </c>
      <c r="L149" s="151" t="s">
        <v>207</v>
      </c>
      <c r="M149" s="152" t="s">
        <v>56</v>
      </c>
      <c r="N149" s="149">
        <v>0</v>
      </c>
      <c r="O149" s="153">
        <f t="shared" si="5"/>
        <v>0</v>
      </c>
      <c r="P149" s="29"/>
      <c r="Q149" s="29"/>
      <c r="R149" s="29"/>
      <c r="S149" s="29"/>
    </row>
    <row r="150" spans="1:19" ht="15.75" customHeight="1" x14ac:dyDescent="0.25">
      <c r="A150" s="29"/>
      <c r="B150" s="148" t="s">
        <v>7</v>
      </c>
      <c r="C150" s="148" t="s">
        <v>7</v>
      </c>
      <c r="D150" s="148" t="s">
        <v>43</v>
      </c>
      <c r="E150" s="149">
        <v>1000000</v>
      </c>
      <c r="F150" s="148">
        <v>4</v>
      </c>
      <c r="G150" s="150">
        <v>41333</v>
      </c>
      <c r="H150" s="150">
        <v>42794</v>
      </c>
      <c r="I150" s="148" t="s">
        <v>6</v>
      </c>
      <c r="J150" s="151">
        <v>9.7500000000000003E-2</v>
      </c>
      <c r="K150" s="151" t="s">
        <v>205</v>
      </c>
      <c r="L150" s="151" t="s">
        <v>207</v>
      </c>
      <c r="M150" s="152" t="s">
        <v>56</v>
      </c>
      <c r="N150" s="149">
        <v>0</v>
      </c>
      <c r="O150" s="153">
        <f t="shared" si="5"/>
        <v>0</v>
      </c>
      <c r="P150" s="29"/>
      <c r="Q150" s="29"/>
      <c r="R150" s="29"/>
      <c r="S150" s="29"/>
    </row>
    <row r="151" spans="1:19" ht="15.75" customHeight="1" x14ac:dyDescent="0.25">
      <c r="A151" s="29"/>
      <c r="B151" s="148" t="s">
        <v>7</v>
      </c>
      <c r="C151" s="148" t="s">
        <v>7</v>
      </c>
      <c r="D151" s="148" t="s">
        <v>44</v>
      </c>
      <c r="E151" s="149">
        <v>1000000</v>
      </c>
      <c r="F151" s="148">
        <v>5</v>
      </c>
      <c r="G151" s="150">
        <v>41333</v>
      </c>
      <c r="H151" s="150">
        <v>43159</v>
      </c>
      <c r="I151" s="148" t="s">
        <v>6</v>
      </c>
      <c r="J151" s="151">
        <v>0.10249999999999999</v>
      </c>
      <c r="K151" s="151" t="s">
        <v>205</v>
      </c>
      <c r="L151" s="151" t="s">
        <v>207</v>
      </c>
      <c r="M151" s="152" t="s">
        <v>56</v>
      </c>
      <c r="N151" s="149">
        <v>0</v>
      </c>
      <c r="O151" s="153">
        <f t="shared" si="5"/>
        <v>0</v>
      </c>
      <c r="P151" s="29"/>
      <c r="Q151" s="29"/>
      <c r="R151" s="29"/>
      <c r="S151" s="29"/>
    </row>
    <row r="152" spans="1:19" ht="15.75" customHeight="1" x14ac:dyDescent="0.25">
      <c r="A152" s="29"/>
      <c r="B152" s="148" t="s">
        <v>7</v>
      </c>
      <c r="C152" s="148" t="s">
        <v>7</v>
      </c>
      <c r="D152" s="148" t="s">
        <v>45</v>
      </c>
      <c r="E152" s="149">
        <v>1000000</v>
      </c>
      <c r="F152" s="148">
        <v>2</v>
      </c>
      <c r="G152" s="150">
        <v>41346</v>
      </c>
      <c r="H152" s="150">
        <v>42076</v>
      </c>
      <c r="I152" s="148" t="s">
        <v>6</v>
      </c>
      <c r="J152" s="151">
        <v>7.1999999999999995E-2</v>
      </c>
      <c r="K152" s="151" t="s">
        <v>205</v>
      </c>
      <c r="L152" s="151" t="s">
        <v>207</v>
      </c>
      <c r="M152" s="152" t="s">
        <v>56</v>
      </c>
      <c r="N152" s="149">
        <v>245000000000</v>
      </c>
      <c r="O152" s="153">
        <f t="shared" si="5"/>
        <v>34690461.963678375</v>
      </c>
      <c r="P152" s="29"/>
      <c r="Q152" s="29"/>
      <c r="R152" s="29"/>
      <c r="S152" s="29"/>
    </row>
    <row r="153" spans="1:19" ht="15.75" customHeight="1" x14ac:dyDescent="0.25">
      <c r="A153" s="29"/>
      <c r="B153" s="148" t="s">
        <v>7</v>
      </c>
      <c r="C153" s="148" t="s">
        <v>7</v>
      </c>
      <c r="D153" s="148" t="s">
        <v>46</v>
      </c>
      <c r="E153" s="149">
        <v>1000000</v>
      </c>
      <c r="F153" s="148">
        <v>3</v>
      </c>
      <c r="G153" s="150">
        <v>41346</v>
      </c>
      <c r="H153" s="150">
        <v>42442</v>
      </c>
      <c r="I153" s="148" t="s">
        <v>6</v>
      </c>
      <c r="J153" s="151">
        <v>7.8E-2</v>
      </c>
      <c r="K153" s="151" t="s">
        <v>205</v>
      </c>
      <c r="L153" s="151" t="s">
        <v>207</v>
      </c>
      <c r="M153" s="152" t="s">
        <v>56</v>
      </c>
      <c r="N153" s="149">
        <v>50000000000</v>
      </c>
      <c r="O153" s="153">
        <f t="shared" si="5"/>
        <v>7079686.1150364038</v>
      </c>
      <c r="P153" s="29"/>
      <c r="Q153" s="29"/>
      <c r="R153" s="29"/>
      <c r="S153" s="29"/>
    </row>
    <row r="154" spans="1:19" ht="15.75" customHeight="1" x14ac:dyDescent="0.25">
      <c r="A154" s="29"/>
      <c r="B154" s="148" t="s">
        <v>7</v>
      </c>
      <c r="C154" s="148" t="s">
        <v>7</v>
      </c>
      <c r="D154" s="148" t="s">
        <v>39</v>
      </c>
      <c r="E154" s="149">
        <v>1000000</v>
      </c>
      <c r="F154" s="148">
        <v>4</v>
      </c>
      <c r="G154" s="150">
        <v>41346</v>
      </c>
      <c r="H154" s="150">
        <v>42807</v>
      </c>
      <c r="I154" s="148" t="s">
        <v>6</v>
      </c>
      <c r="J154" s="151">
        <v>8.4000000000000005E-2</v>
      </c>
      <c r="K154" s="151" t="s">
        <v>205</v>
      </c>
      <c r="L154" s="151" t="s">
        <v>207</v>
      </c>
      <c r="M154" s="152" t="s">
        <v>56</v>
      </c>
      <c r="N154" s="149">
        <v>33000000000</v>
      </c>
      <c r="O154" s="153">
        <f t="shared" si="5"/>
        <v>4672592.8359240266</v>
      </c>
      <c r="P154" s="29"/>
      <c r="Q154" s="29"/>
      <c r="R154" s="29"/>
      <c r="S154" s="29"/>
    </row>
    <row r="155" spans="1:19" ht="15.75" customHeight="1" x14ac:dyDescent="0.25">
      <c r="A155" s="29"/>
      <c r="B155" s="148" t="s">
        <v>7</v>
      </c>
      <c r="C155" s="148" t="s">
        <v>7</v>
      </c>
      <c r="D155" s="148" t="s">
        <v>40</v>
      </c>
      <c r="E155" s="149">
        <v>1000000</v>
      </c>
      <c r="F155" s="148">
        <v>5</v>
      </c>
      <c r="G155" s="150">
        <v>41345</v>
      </c>
      <c r="H155" s="150">
        <v>43172</v>
      </c>
      <c r="I155" s="148" t="s">
        <v>6</v>
      </c>
      <c r="J155" s="151">
        <v>0.09</v>
      </c>
      <c r="K155" s="151" t="s">
        <v>205</v>
      </c>
      <c r="L155" s="151" t="s">
        <v>207</v>
      </c>
      <c r="M155" s="152" t="s">
        <v>56</v>
      </c>
      <c r="N155" s="149">
        <v>150000000000</v>
      </c>
      <c r="O155" s="153">
        <f t="shared" si="5"/>
        <v>21239058.345109209</v>
      </c>
      <c r="P155" s="29"/>
      <c r="Q155" s="29"/>
      <c r="R155" s="29"/>
      <c r="S155" s="29"/>
    </row>
    <row r="156" spans="1:19" ht="15.75" customHeight="1" x14ac:dyDescent="0.25">
      <c r="A156" s="29"/>
      <c r="B156" s="148" t="s">
        <v>7</v>
      </c>
      <c r="C156" s="148" t="s">
        <v>7</v>
      </c>
      <c r="D156" s="148" t="s">
        <v>47</v>
      </c>
      <c r="E156" s="149">
        <v>1000000</v>
      </c>
      <c r="F156" s="148">
        <v>3</v>
      </c>
      <c r="G156" s="150">
        <v>41444</v>
      </c>
      <c r="H156" s="150">
        <v>42541</v>
      </c>
      <c r="I156" s="148" t="s">
        <v>6</v>
      </c>
      <c r="J156" s="151">
        <v>7.6499999999999999E-2</v>
      </c>
      <c r="K156" s="151" t="s">
        <v>205</v>
      </c>
      <c r="L156" s="151" t="s">
        <v>207</v>
      </c>
      <c r="M156" s="152" t="s">
        <v>56</v>
      </c>
      <c r="N156" s="149">
        <v>243000000000</v>
      </c>
      <c r="O156" s="153">
        <f t="shared" si="5"/>
        <v>34407274.519076921</v>
      </c>
      <c r="P156" s="29"/>
      <c r="Q156" s="29"/>
      <c r="R156" s="29"/>
      <c r="S156" s="29"/>
    </row>
    <row r="157" spans="1:19" ht="15.75" customHeight="1" x14ac:dyDescent="0.25">
      <c r="A157" s="29"/>
      <c r="B157" s="148" t="s">
        <v>7</v>
      </c>
      <c r="C157" s="148" t="s">
        <v>7</v>
      </c>
      <c r="D157" s="148" t="s">
        <v>48</v>
      </c>
      <c r="E157" s="149">
        <v>1000000</v>
      </c>
      <c r="F157" s="148">
        <v>4</v>
      </c>
      <c r="G157" s="150">
        <v>41444</v>
      </c>
      <c r="H157" s="150">
        <v>42906</v>
      </c>
      <c r="I157" s="148" t="s">
        <v>6</v>
      </c>
      <c r="J157" s="151">
        <v>8.1000000000000003E-2</v>
      </c>
      <c r="K157" s="151" t="s">
        <v>205</v>
      </c>
      <c r="L157" s="151" t="s">
        <v>207</v>
      </c>
      <c r="M157" s="152" t="s">
        <v>56</v>
      </c>
      <c r="N157" s="149">
        <v>60000000000</v>
      </c>
      <c r="O157" s="153">
        <f t="shared" ref="O157:O188" si="6">+N157/$E$207</f>
        <v>8495623.3380436841</v>
      </c>
      <c r="P157" s="29"/>
      <c r="Q157" s="29"/>
      <c r="R157" s="29"/>
      <c r="S157" s="29"/>
    </row>
    <row r="158" spans="1:19" ht="15.75" customHeight="1" x14ac:dyDescent="0.25">
      <c r="A158" s="29"/>
      <c r="B158" s="148" t="s">
        <v>7</v>
      </c>
      <c r="C158" s="148" t="s">
        <v>7</v>
      </c>
      <c r="D158" s="148" t="s">
        <v>49</v>
      </c>
      <c r="E158" s="149">
        <v>1000000</v>
      </c>
      <c r="F158" s="148">
        <v>5</v>
      </c>
      <c r="G158" s="150">
        <v>41444</v>
      </c>
      <c r="H158" s="150">
        <v>43271</v>
      </c>
      <c r="I158" s="148" t="s">
        <v>6</v>
      </c>
      <c r="J158" s="151">
        <v>8.5500000000000007E-2</v>
      </c>
      <c r="K158" s="151" t="s">
        <v>205</v>
      </c>
      <c r="L158" s="151" t="s">
        <v>207</v>
      </c>
      <c r="M158" s="152" t="s">
        <v>56</v>
      </c>
      <c r="N158" s="149">
        <v>10000000000</v>
      </c>
      <c r="O158" s="153">
        <f t="shared" si="6"/>
        <v>1415937.2230072808</v>
      </c>
      <c r="P158" s="29"/>
      <c r="Q158" s="29"/>
      <c r="R158" s="29"/>
      <c r="S158" s="29"/>
    </row>
    <row r="159" spans="1:19" ht="15.75" customHeight="1" x14ac:dyDescent="0.25">
      <c r="A159" s="29"/>
      <c r="B159" s="148" t="s">
        <v>7</v>
      </c>
      <c r="C159" s="148" t="s">
        <v>7</v>
      </c>
      <c r="D159" s="148" t="s">
        <v>50</v>
      </c>
      <c r="E159" s="149">
        <v>1000000</v>
      </c>
      <c r="F159" s="156">
        <f>426/365</f>
        <v>1.167123287671233</v>
      </c>
      <c r="G159" s="150">
        <v>41521</v>
      </c>
      <c r="H159" s="150">
        <v>41948</v>
      </c>
      <c r="I159" s="148" t="s">
        <v>6</v>
      </c>
      <c r="J159" s="151">
        <v>6.9500000000000006E-2</v>
      </c>
      <c r="K159" s="151" t="s">
        <v>205</v>
      </c>
      <c r="L159" s="151" t="s">
        <v>207</v>
      </c>
      <c r="M159" s="152" t="s">
        <v>56</v>
      </c>
      <c r="N159" s="149">
        <v>80000000000</v>
      </c>
      <c r="O159" s="153">
        <f t="shared" si="6"/>
        <v>11327497.784058247</v>
      </c>
      <c r="P159" s="29"/>
      <c r="Q159" s="29"/>
      <c r="R159" s="29"/>
      <c r="S159" s="29"/>
    </row>
    <row r="160" spans="1:19" ht="15.75" customHeight="1" x14ac:dyDescent="0.25">
      <c r="A160" s="29"/>
      <c r="B160" s="148" t="s">
        <v>7</v>
      </c>
      <c r="C160" s="148" t="s">
        <v>7</v>
      </c>
      <c r="D160" s="148" t="s">
        <v>52</v>
      </c>
      <c r="E160" s="149">
        <v>1</v>
      </c>
      <c r="F160" s="156">
        <f>371/365</f>
        <v>1.0164383561643835</v>
      </c>
      <c r="G160" s="150">
        <v>41536</v>
      </c>
      <c r="H160" s="150">
        <v>41908</v>
      </c>
      <c r="I160" s="148" t="s">
        <v>6</v>
      </c>
      <c r="J160" s="151">
        <v>6.7500000000000004E-2</v>
      </c>
      <c r="K160" s="151" t="s">
        <v>205</v>
      </c>
      <c r="L160" s="151" t="s">
        <v>207</v>
      </c>
      <c r="M160" s="152" t="s">
        <v>56</v>
      </c>
      <c r="N160" s="149">
        <v>50000000000</v>
      </c>
      <c r="O160" s="153">
        <f t="shared" si="6"/>
        <v>7079686.1150364038</v>
      </c>
      <c r="P160" s="29"/>
      <c r="Q160" s="29"/>
      <c r="R160" s="29"/>
      <c r="S160" s="29"/>
    </row>
    <row r="161" spans="1:19" ht="15.75" customHeight="1" x14ac:dyDescent="0.25">
      <c r="A161" s="29"/>
      <c r="B161" s="148" t="s">
        <v>7</v>
      </c>
      <c r="C161" s="148" t="s">
        <v>7</v>
      </c>
      <c r="D161" s="148" t="s">
        <v>51</v>
      </c>
      <c r="E161" s="149">
        <v>1</v>
      </c>
      <c r="F161" s="156">
        <f>448/365</f>
        <v>1.2273972602739727</v>
      </c>
      <c r="G161" s="150">
        <v>41550</v>
      </c>
      <c r="H161" s="150">
        <v>41999</v>
      </c>
      <c r="I161" s="148" t="s">
        <v>6</v>
      </c>
      <c r="J161" s="151">
        <v>7.0000000000000007E-2</v>
      </c>
      <c r="K161" s="151" t="s">
        <v>205</v>
      </c>
      <c r="L161" s="151" t="s">
        <v>207</v>
      </c>
      <c r="M161" s="152" t="s">
        <v>56</v>
      </c>
      <c r="N161" s="149">
        <v>10000000000</v>
      </c>
      <c r="O161" s="153">
        <f t="shared" si="6"/>
        <v>1415937.2230072808</v>
      </c>
      <c r="P161" s="29"/>
      <c r="Q161" s="29"/>
      <c r="R161" s="29"/>
      <c r="S161" s="29"/>
    </row>
    <row r="162" spans="1:19" ht="15.75" customHeight="1" x14ac:dyDescent="0.25">
      <c r="A162" s="29"/>
      <c r="B162" s="148" t="s">
        <v>7</v>
      </c>
      <c r="C162" s="148" t="s">
        <v>7</v>
      </c>
      <c r="D162" s="148" t="s">
        <v>53</v>
      </c>
      <c r="E162" s="149">
        <v>1</v>
      </c>
      <c r="F162" s="156">
        <f>434/365</f>
        <v>1.189041095890411</v>
      </c>
      <c r="G162" s="150">
        <v>41564</v>
      </c>
      <c r="H162" s="150">
        <v>41999</v>
      </c>
      <c r="I162" s="148" t="s">
        <v>6</v>
      </c>
      <c r="J162" s="151">
        <v>7.0000000000000007E-2</v>
      </c>
      <c r="K162" s="151" t="s">
        <v>205</v>
      </c>
      <c r="L162" s="151" t="s">
        <v>207</v>
      </c>
      <c r="M162" s="152" t="s">
        <v>56</v>
      </c>
      <c r="N162" s="149">
        <v>5000000000</v>
      </c>
      <c r="O162" s="153">
        <f t="shared" si="6"/>
        <v>707968.61150364042</v>
      </c>
      <c r="P162" s="29"/>
      <c r="Q162" s="29"/>
      <c r="R162" s="29"/>
      <c r="S162" s="29"/>
    </row>
    <row r="163" spans="1:19" ht="15.75" customHeight="1" x14ac:dyDescent="0.25">
      <c r="A163" s="29"/>
      <c r="B163" s="148" t="s">
        <v>7</v>
      </c>
      <c r="C163" s="148" t="s">
        <v>7</v>
      </c>
      <c r="D163" s="148" t="s">
        <v>54</v>
      </c>
      <c r="E163" s="149">
        <v>1</v>
      </c>
      <c r="F163" s="148">
        <v>1.1299999999999999</v>
      </c>
      <c r="G163" s="150">
        <v>41585</v>
      </c>
      <c r="H163" s="150">
        <v>41999</v>
      </c>
      <c r="I163" s="148" t="s">
        <v>6</v>
      </c>
      <c r="J163" s="151">
        <v>7.0000000000000007E-2</v>
      </c>
      <c r="K163" s="151" t="s">
        <v>205</v>
      </c>
      <c r="L163" s="151" t="s">
        <v>207</v>
      </c>
      <c r="M163" s="152" t="s">
        <v>56</v>
      </c>
      <c r="N163" s="149">
        <v>130000000000</v>
      </c>
      <c r="O163" s="153">
        <f t="shared" si="6"/>
        <v>18407183.899094649</v>
      </c>
      <c r="P163" s="29"/>
      <c r="Q163" s="29"/>
      <c r="R163" s="29"/>
      <c r="S163" s="29"/>
    </row>
    <row r="164" spans="1:19" ht="15.75" customHeight="1" x14ac:dyDescent="0.25">
      <c r="A164" s="29"/>
      <c r="B164" s="148" t="s">
        <v>7</v>
      </c>
      <c r="C164" s="148" t="s">
        <v>7</v>
      </c>
      <c r="D164" s="148" t="s">
        <v>21</v>
      </c>
      <c r="E164" s="149">
        <v>1000000</v>
      </c>
      <c r="F164" s="157">
        <v>2</v>
      </c>
      <c r="G164" s="158">
        <v>41696</v>
      </c>
      <c r="H164" s="159">
        <v>42426</v>
      </c>
      <c r="I164" s="157" t="s">
        <v>11</v>
      </c>
      <c r="J164" s="160">
        <v>8.5000000000000006E-2</v>
      </c>
      <c r="K164" s="151" t="s">
        <v>205</v>
      </c>
      <c r="L164" s="151" t="s">
        <v>207</v>
      </c>
      <c r="M164" s="152" t="s">
        <v>56</v>
      </c>
      <c r="N164" s="149">
        <v>175000000000</v>
      </c>
      <c r="O164" s="153">
        <f t="shared" si="6"/>
        <v>24778901.402627412</v>
      </c>
      <c r="P164" s="29"/>
      <c r="Q164" s="29"/>
      <c r="R164" s="29"/>
      <c r="S164" s="29"/>
    </row>
    <row r="165" spans="1:19" ht="15.75" customHeight="1" x14ac:dyDescent="0.25">
      <c r="A165" s="29"/>
      <c r="B165" s="148" t="s">
        <v>7</v>
      </c>
      <c r="C165" s="148" t="s">
        <v>7</v>
      </c>
      <c r="D165" s="148" t="s">
        <v>22</v>
      </c>
      <c r="E165" s="149">
        <v>1000000</v>
      </c>
      <c r="F165" s="157">
        <v>3</v>
      </c>
      <c r="G165" s="158">
        <v>41696</v>
      </c>
      <c r="H165" s="159">
        <v>42792</v>
      </c>
      <c r="I165" s="157" t="s">
        <v>11</v>
      </c>
      <c r="J165" s="160">
        <v>9.35E-2</v>
      </c>
      <c r="K165" s="151" t="s">
        <v>205</v>
      </c>
      <c r="L165" s="151" t="s">
        <v>207</v>
      </c>
      <c r="M165" s="152" t="s">
        <v>56</v>
      </c>
      <c r="N165" s="149">
        <v>355000000000</v>
      </c>
      <c r="O165" s="153">
        <f t="shared" si="6"/>
        <v>50265771.416758463</v>
      </c>
      <c r="P165" s="29"/>
      <c r="Q165" s="29"/>
      <c r="R165" s="29"/>
      <c r="S165" s="29"/>
    </row>
    <row r="166" spans="1:19" ht="15.75" customHeight="1" x14ac:dyDescent="0.25">
      <c r="A166" s="29"/>
      <c r="B166" s="148" t="s">
        <v>7</v>
      </c>
      <c r="C166" s="148" t="s">
        <v>7</v>
      </c>
      <c r="D166" s="148" t="s">
        <v>23</v>
      </c>
      <c r="E166" s="149">
        <v>1000000</v>
      </c>
      <c r="F166" s="157">
        <v>4</v>
      </c>
      <c r="G166" s="158">
        <v>41696</v>
      </c>
      <c r="H166" s="159">
        <v>43157</v>
      </c>
      <c r="I166" s="157" t="s">
        <v>11</v>
      </c>
      <c r="J166" s="160">
        <v>9.4299999999999995E-2</v>
      </c>
      <c r="K166" s="151" t="s">
        <v>205</v>
      </c>
      <c r="L166" s="151" t="s">
        <v>207</v>
      </c>
      <c r="M166" s="152" t="s">
        <v>56</v>
      </c>
      <c r="N166" s="149">
        <v>134000000000</v>
      </c>
      <c r="O166" s="153">
        <f t="shared" si="6"/>
        <v>18973558.788297564</v>
      </c>
      <c r="P166" s="29"/>
      <c r="Q166" s="29"/>
      <c r="R166" s="29"/>
      <c r="S166" s="29"/>
    </row>
    <row r="167" spans="1:19" ht="15.75" customHeight="1" x14ac:dyDescent="0.25">
      <c r="A167" s="29"/>
      <c r="B167" s="148" t="s">
        <v>7</v>
      </c>
      <c r="C167" s="148" t="s">
        <v>7</v>
      </c>
      <c r="D167" s="148" t="s">
        <v>24</v>
      </c>
      <c r="E167" s="149">
        <v>1000000</v>
      </c>
      <c r="F167" s="157">
        <v>5</v>
      </c>
      <c r="G167" s="158">
        <v>41696</v>
      </c>
      <c r="H167" s="159">
        <v>43522</v>
      </c>
      <c r="I167" s="157" t="s">
        <v>11</v>
      </c>
      <c r="J167" s="160">
        <v>9.7299999999999998E-2</v>
      </c>
      <c r="K167" s="151" t="s">
        <v>205</v>
      </c>
      <c r="L167" s="151" t="s">
        <v>207</v>
      </c>
      <c r="M167" s="152" t="s">
        <v>56</v>
      </c>
      <c r="N167" s="149">
        <v>120000000000</v>
      </c>
      <c r="O167" s="153">
        <f t="shared" si="6"/>
        <v>16991246.676087368</v>
      </c>
      <c r="P167" s="29"/>
      <c r="Q167" s="29"/>
      <c r="R167" s="29"/>
      <c r="S167" s="29"/>
    </row>
    <row r="168" spans="1:19" ht="15.75" customHeight="1" x14ac:dyDescent="0.25">
      <c r="A168" s="29"/>
      <c r="B168" s="148" t="s">
        <v>10</v>
      </c>
      <c r="C168" s="148" t="s">
        <v>7</v>
      </c>
      <c r="D168" s="148" t="s">
        <v>25</v>
      </c>
      <c r="E168" s="149">
        <v>1000000</v>
      </c>
      <c r="F168" s="157">
        <v>1.5</v>
      </c>
      <c r="G168" s="158">
        <v>41843</v>
      </c>
      <c r="H168" s="159">
        <v>42392</v>
      </c>
      <c r="I168" s="157" t="s">
        <v>11</v>
      </c>
      <c r="J168" s="160">
        <v>6.9900000000000004E-2</v>
      </c>
      <c r="K168" s="151" t="s">
        <v>205</v>
      </c>
      <c r="L168" s="151" t="s">
        <v>207</v>
      </c>
      <c r="M168" s="152" t="s">
        <v>56</v>
      </c>
      <c r="N168" s="149">
        <v>195000000000</v>
      </c>
      <c r="O168" s="153">
        <f t="shared" si="6"/>
        <v>27610775.848641973</v>
      </c>
      <c r="P168" s="29"/>
      <c r="Q168" s="29"/>
      <c r="R168" s="29"/>
      <c r="S168" s="29"/>
    </row>
    <row r="169" spans="1:19" ht="15.75" customHeight="1" x14ac:dyDescent="0.25">
      <c r="A169" s="29"/>
      <c r="B169" s="148" t="s">
        <v>9</v>
      </c>
      <c r="C169" s="148" t="s">
        <v>9</v>
      </c>
      <c r="D169" s="148" t="s">
        <v>26</v>
      </c>
      <c r="E169" s="149">
        <v>1000000</v>
      </c>
      <c r="F169" s="157">
        <v>3</v>
      </c>
      <c r="G169" s="158">
        <v>41905</v>
      </c>
      <c r="H169" s="159">
        <v>43000</v>
      </c>
      <c r="I169" s="157" t="s">
        <v>11</v>
      </c>
      <c r="J169" s="160">
        <v>7.9000000000000001E-2</v>
      </c>
      <c r="K169" s="151" t="s">
        <v>205</v>
      </c>
      <c r="L169" s="151" t="s">
        <v>207</v>
      </c>
      <c r="M169" s="152" t="s">
        <v>56</v>
      </c>
      <c r="N169" s="149">
        <v>20000000000</v>
      </c>
      <c r="O169" s="153">
        <f t="shared" si="6"/>
        <v>2831874.4460145617</v>
      </c>
      <c r="P169" s="29"/>
      <c r="Q169" s="29"/>
      <c r="R169" s="29"/>
      <c r="S169" s="29"/>
    </row>
    <row r="170" spans="1:19" ht="15.75" customHeight="1" x14ac:dyDescent="0.25">
      <c r="A170" s="29"/>
      <c r="B170" s="148" t="s">
        <v>9</v>
      </c>
      <c r="C170" s="148" t="s">
        <v>9</v>
      </c>
      <c r="D170" s="148" t="s">
        <v>27</v>
      </c>
      <c r="E170" s="149">
        <v>1000000</v>
      </c>
      <c r="F170" s="157">
        <v>5</v>
      </c>
      <c r="G170" s="158">
        <v>41905</v>
      </c>
      <c r="H170" s="159">
        <v>43731</v>
      </c>
      <c r="I170" s="157" t="s">
        <v>11</v>
      </c>
      <c r="J170" s="160">
        <v>8.3000000000000004E-2</v>
      </c>
      <c r="K170" s="151" t="s">
        <v>205</v>
      </c>
      <c r="L170" s="151" t="s">
        <v>207</v>
      </c>
      <c r="M170" s="152" t="s">
        <v>56</v>
      </c>
      <c r="N170" s="149">
        <v>40000000000</v>
      </c>
      <c r="O170" s="153">
        <f t="shared" si="6"/>
        <v>5663748.8920291234</v>
      </c>
      <c r="P170" s="29"/>
      <c r="Q170" s="29"/>
      <c r="R170" s="29"/>
      <c r="S170" s="29"/>
    </row>
    <row r="171" spans="1:19" ht="15.75" customHeight="1" x14ac:dyDescent="0.25">
      <c r="A171" s="29"/>
      <c r="B171" s="148" t="s">
        <v>9</v>
      </c>
      <c r="C171" s="148" t="s">
        <v>9</v>
      </c>
      <c r="D171" s="148" t="s">
        <v>28</v>
      </c>
      <c r="E171" s="149">
        <v>1000000</v>
      </c>
      <c r="F171" s="157">
        <v>7</v>
      </c>
      <c r="G171" s="158">
        <v>41905</v>
      </c>
      <c r="H171" s="159">
        <v>44461</v>
      </c>
      <c r="I171" s="157" t="s">
        <v>11</v>
      </c>
      <c r="J171" s="160">
        <v>0.09</v>
      </c>
      <c r="K171" s="151" t="s">
        <v>205</v>
      </c>
      <c r="L171" s="151" t="s">
        <v>207</v>
      </c>
      <c r="M171" s="152" t="s">
        <v>56</v>
      </c>
      <c r="N171" s="149">
        <v>38543000000</v>
      </c>
      <c r="O171" s="153">
        <f t="shared" si="6"/>
        <v>5457446.8386369618</v>
      </c>
      <c r="P171" s="29"/>
      <c r="Q171" s="29"/>
      <c r="R171" s="29"/>
      <c r="S171" s="29"/>
    </row>
    <row r="172" spans="1:19" ht="15.75" customHeight="1" x14ac:dyDescent="0.25">
      <c r="A172" s="29"/>
      <c r="B172" s="148" t="s">
        <v>7</v>
      </c>
      <c r="C172" s="148" t="s">
        <v>7</v>
      </c>
      <c r="D172" s="148" t="s">
        <v>18</v>
      </c>
      <c r="E172" s="149">
        <v>1000000</v>
      </c>
      <c r="F172" s="157">
        <v>3</v>
      </c>
      <c r="G172" s="159">
        <v>42039</v>
      </c>
      <c r="H172" s="159">
        <v>43135</v>
      </c>
      <c r="I172" s="157" t="s">
        <v>11</v>
      </c>
      <c r="J172" s="160">
        <v>7.9000000000000001E-2</v>
      </c>
      <c r="K172" s="151" t="s">
        <v>205</v>
      </c>
      <c r="L172" s="151" t="s">
        <v>207</v>
      </c>
      <c r="M172" s="152" t="s">
        <v>56</v>
      </c>
      <c r="N172" s="149">
        <v>101000000000</v>
      </c>
      <c r="O172" s="153">
        <f t="shared" si="6"/>
        <v>14300965.952373536</v>
      </c>
      <c r="P172" s="29"/>
      <c r="Q172" s="29"/>
      <c r="R172" s="29"/>
      <c r="S172" s="29"/>
    </row>
    <row r="173" spans="1:19" ht="15.75" customHeight="1" x14ac:dyDescent="0.25">
      <c r="A173" s="29"/>
      <c r="B173" s="148" t="s">
        <v>7</v>
      </c>
      <c r="C173" s="148" t="s">
        <v>7</v>
      </c>
      <c r="D173" s="148" t="s">
        <v>19</v>
      </c>
      <c r="E173" s="149">
        <v>1000000</v>
      </c>
      <c r="F173" s="157">
        <v>4</v>
      </c>
      <c r="G173" s="159">
        <v>42039</v>
      </c>
      <c r="H173" s="159">
        <v>43500</v>
      </c>
      <c r="I173" s="157" t="s">
        <v>11</v>
      </c>
      <c r="J173" s="160">
        <v>8.1000000000000003E-2</v>
      </c>
      <c r="K173" s="151" t="s">
        <v>205</v>
      </c>
      <c r="L173" s="151" t="s">
        <v>207</v>
      </c>
      <c r="M173" s="152" t="s">
        <v>56</v>
      </c>
      <c r="N173" s="149">
        <v>159000000000</v>
      </c>
      <c r="O173" s="153">
        <f t="shared" si="6"/>
        <v>22513401.845815763</v>
      </c>
      <c r="P173" s="29"/>
      <c r="Q173" s="29"/>
      <c r="R173" s="29"/>
      <c r="S173" s="29"/>
    </row>
    <row r="174" spans="1:19" ht="15.75" customHeight="1" x14ac:dyDescent="0.25">
      <c r="A174" s="29"/>
      <c r="B174" s="148" t="s">
        <v>7</v>
      </c>
      <c r="C174" s="148" t="s">
        <v>7</v>
      </c>
      <c r="D174" s="148" t="s">
        <v>20</v>
      </c>
      <c r="E174" s="149">
        <v>1000000</v>
      </c>
      <c r="F174" s="157">
        <v>5</v>
      </c>
      <c r="G174" s="159">
        <v>42039</v>
      </c>
      <c r="H174" s="159">
        <v>43865</v>
      </c>
      <c r="I174" s="157" t="s">
        <v>11</v>
      </c>
      <c r="J174" s="160">
        <v>8.3000000000000004E-2</v>
      </c>
      <c r="K174" s="151" t="s">
        <v>205</v>
      </c>
      <c r="L174" s="151" t="s">
        <v>207</v>
      </c>
      <c r="M174" s="152" t="s">
        <v>56</v>
      </c>
      <c r="N174" s="149">
        <v>299727000000</v>
      </c>
      <c r="O174" s="153">
        <f t="shared" si="6"/>
        <v>42439461.604030326</v>
      </c>
      <c r="P174" s="29"/>
      <c r="Q174" s="29"/>
      <c r="R174" s="29"/>
      <c r="S174" s="29"/>
    </row>
    <row r="175" spans="1:19" ht="15.75" customHeight="1" x14ac:dyDescent="0.25">
      <c r="A175" s="29"/>
      <c r="B175" s="148" t="s">
        <v>9</v>
      </c>
      <c r="C175" s="148" t="s">
        <v>9</v>
      </c>
      <c r="D175" s="148" t="s">
        <v>29</v>
      </c>
      <c r="E175" s="149">
        <v>1000000</v>
      </c>
      <c r="F175" s="157">
        <v>4</v>
      </c>
      <c r="G175" s="159">
        <v>42066</v>
      </c>
      <c r="H175" s="159">
        <v>43528</v>
      </c>
      <c r="I175" s="157" t="s">
        <v>11</v>
      </c>
      <c r="J175" s="160">
        <v>8.1000000000000003E-2</v>
      </c>
      <c r="K175" s="151" t="s">
        <v>205</v>
      </c>
      <c r="L175" s="151" t="s">
        <v>207</v>
      </c>
      <c r="M175" s="152" t="s">
        <v>56</v>
      </c>
      <c r="N175" s="149">
        <v>25000000000</v>
      </c>
      <c r="O175" s="153">
        <f t="shared" si="6"/>
        <v>3539843.0575182019</v>
      </c>
      <c r="P175" s="29"/>
      <c r="Q175" s="29"/>
      <c r="R175" s="29"/>
      <c r="S175" s="29"/>
    </row>
    <row r="176" spans="1:19" ht="15.75" customHeight="1" x14ac:dyDescent="0.25">
      <c r="A176" s="29"/>
      <c r="B176" s="148" t="s">
        <v>9</v>
      </c>
      <c r="C176" s="148" t="s">
        <v>9</v>
      </c>
      <c r="D176" s="148" t="s">
        <v>30</v>
      </c>
      <c r="E176" s="149">
        <v>1000000</v>
      </c>
      <c r="F176" s="157">
        <v>5</v>
      </c>
      <c r="G176" s="159">
        <v>42066</v>
      </c>
      <c r="H176" s="159">
        <v>43893</v>
      </c>
      <c r="I176" s="157" t="s">
        <v>11</v>
      </c>
      <c r="J176" s="160">
        <v>8.3000000000000004E-2</v>
      </c>
      <c r="K176" s="151" t="s">
        <v>205</v>
      </c>
      <c r="L176" s="151" t="s">
        <v>207</v>
      </c>
      <c r="M176" s="152" t="s">
        <v>56</v>
      </c>
      <c r="N176" s="149">
        <v>32777000000</v>
      </c>
      <c r="O176" s="153">
        <f t="shared" si="6"/>
        <v>4641017.4358509639</v>
      </c>
      <c r="P176" s="29"/>
      <c r="Q176" s="29"/>
      <c r="R176" s="29"/>
      <c r="S176" s="29"/>
    </row>
    <row r="177" spans="1:21" ht="15.75" customHeight="1" x14ac:dyDescent="0.25">
      <c r="A177" s="29"/>
      <c r="B177" s="148" t="s">
        <v>9</v>
      </c>
      <c r="C177" s="148" t="s">
        <v>9</v>
      </c>
      <c r="D177" s="148" t="s">
        <v>31</v>
      </c>
      <c r="E177" s="149">
        <v>1000000</v>
      </c>
      <c r="F177" s="157">
        <v>7</v>
      </c>
      <c r="G177" s="159">
        <v>42066</v>
      </c>
      <c r="H177" s="159">
        <v>44623</v>
      </c>
      <c r="I177" s="157" t="s">
        <v>11</v>
      </c>
      <c r="J177" s="160">
        <v>8.6999999999999994E-2</v>
      </c>
      <c r="K177" s="151" t="s">
        <v>205</v>
      </c>
      <c r="L177" s="151" t="s">
        <v>207</v>
      </c>
      <c r="M177" s="152" t="s">
        <v>56</v>
      </c>
      <c r="N177" s="149">
        <v>17970000000</v>
      </c>
      <c r="O177" s="153">
        <f t="shared" si="6"/>
        <v>2544439.1897440837</v>
      </c>
      <c r="P177" s="29"/>
      <c r="Q177" s="29"/>
      <c r="R177" s="29"/>
      <c r="S177" s="29"/>
    </row>
    <row r="178" spans="1:21" ht="15.75" customHeight="1" x14ac:dyDescent="0.25">
      <c r="A178" s="29"/>
      <c r="B178" s="148" t="s">
        <v>10</v>
      </c>
      <c r="C178" s="148" t="s">
        <v>7</v>
      </c>
      <c r="D178" s="148" t="s">
        <v>201</v>
      </c>
      <c r="E178" s="149">
        <v>1000000</v>
      </c>
      <c r="F178" s="157">
        <v>2</v>
      </c>
      <c r="G178" s="159">
        <v>42389</v>
      </c>
      <c r="H178" s="159">
        <v>43120</v>
      </c>
      <c r="I178" s="157" t="s">
        <v>11</v>
      </c>
      <c r="J178" s="160">
        <v>7.2999999999999995E-2</v>
      </c>
      <c r="K178" s="151" t="s">
        <v>205</v>
      </c>
      <c r="L178" s="151" t="s">
        <v>207</v>
      </c>
      <c r="M178" s="152" t="s">
        <v>56</v>
      </c>
      <c r="N178" s="149">
        <v>195000000000</v>
      </c>
      <c r="O178" s="153">
        <f t="shared" si="6"/>
        <v>27610775.848641973</v>
      </c>
      <c r="P178" s="29"/>
      <c r="Q178" s="29"/>
      <c r="R178" s="29"/>
      <c r="S178" s="29"/>
    </row>
    <row r="179" spans="1:21" ht="15.75" customHeight="1" x14ac:dyDescent="0.25">
      <c r="A179" s="29"/>
      <c r="B179" s="148" t="s">
        <v>10</v>
      </c>
      <c r="C179" s="148" t="s">
        <v>7</v>
      </c>
      <c r="D179" s="148" t="s">
        <v>202</v>
      </c>
      <c r="E179" s="149">
        <v>1000000</v>
      </c>
      <c r="F179" s="157">
        <v>3.5</v>
      </c>
      <c r="G179" s="159">
        <v>42397</v>
      </c>
      <c r="H179" s="159">
        <v>43674</v>
      </c>
      <c r="I179" s="157" t="s">
        <v>11</v>
      </c>
      <c r="J179" s="160">
        <v>7.5999999999999998E-2</v>
      </c>
      <c r="K179" s="151" t="s">
        <v>205</v>
      </c>
      <c r="L179" s="151" t="s">
        <v>207</v>
      </c>
      <c r="M179" s="152" t="s">
        <v>56</v>
      </c>
      <c r="N179" s="149">
        <v>100000000000</v>
      </c>
      <c r="O179" s="153">
        <f t="shared" si="6"/>
        <v>14159372.230072808</v>
      </c>
      <c r="P179" s="29"/>
      <c r="Q179" s="29"/>
      <c r="R179" s="29"/>
      <c r="S179" s="29"/>
    </row>
    <row r="180" spans="1:21" ht="15.75" customHeight="1" x14ac:dyDescent="0.25">
      <c r="A180" s="29"/>
      <c r="B180" s="148" t="s">
        <v>9</v>
      </c>
      <c r="C180" s="148" t="s">
        <v>9</v>
      </c>
      <c r="D180" s="148" t="s">
        <v>198</v>
      </c>
      <c r="E180" s="149">
        <v>1000000</v>
      </c>
      <c r="F180" s="157">
        <v>3</v>
      </c>
      <c r="G180" s="159">
        <v>42402</v>
      </c>
      <c r="H180" s="159">
        <v>43498</v>
      </c>
      <c r="I180" s="157" t="s">
        <v>11</v>
      </c>
      <c r="J180" s="160">
        <v>7.4999999999999997E-2</v>
      </c>
      <c r="K180" s="151" t="s">
        <v>205</v>
      </c>
      <c r="L180" s="151" t="s">
        <v>207</v>
      </c>
      <c r="M180" s="152" t="s">
        <v>56</v>
      </c>
      <c r="N180" s="149">
        <v>50000000000</v>
      </c>
      <c r="O180" s="153">
        <f t="shared" si="6"/>
        <v>7079686.1150364038</v>
      </c>
      <c r="P180" s="29"/>
      <c r="Q180" s="29"/>
      <c r="R180" s="29"/>
      <c r="S180" s="29"/>
    </row>
    <row r="181" spans="1:21" ht="15.75" customHeight="1" x14ac:dyDescent="0.25">
      <c r="A181" s="29"/>
      <c r="B181" s="148" t="s">
        <v>9</v>
      </c>
      <c r="C181" s="148" t="s">
        <v>9</v>
      </c>
      <c r="D181" s="148" t="s">
        <v>199</v>
      </c>
      <c r="E181" s="149">
        <v>1000000</v>
      </c>
      <c r="F181" s="157">
        <v>7</v>
      </c>
      <c r="G181" s="159">
        <v>42402</v>
      </c>
      <c r="H181" s="159">
        <v>44959</v>
      </c>
      <c r="I181" s="157" t="s">
        <v>11</v>
      </c>
      <c r="J181" s="160">
        <v>8.1000000000000003E-2</v>
      </c>
      <c r="K181" s="151" t="s">
        <v>205</v>
      </c>
      <c r="L181" s="151" t="s">
        <v>207</v>
      </c>
      <c r="M181" s="152" t="s">
        <v>56</v>
      </c>
      <c r="N181" s="149">
        <v>45320000000</v>
      </c>
      <c r="O181" s="153">
        <f t="shared" si="6"/>
        <v>6417027.494668996</v>
      </c>
      <c r="P181" s="29"/>
      <c r="Q181" s="29"/>
      <c r="R181" s="29"/>
      <c r="S181" s="29"/>
    </row>
    <row r="182" spans="1:21" ht="15.75" customHeight="1" x14ac:dyDescent="0.25">
      <c r="A182" s="29"/>
      <c r="B182" s="148" t="s">
        <v>10</v>
      </c>
      <c r="C182" s="148" t="s">
        <v>7</v>
      </c>
      <c r="D182" s="148" t="s">
        <v>211</v>
      </c>
      <c r="E182" s="149">
        <v>1000000</v>
      </c>
      <c r="F182" s="157">
        <v>2</v>
      </c>
      <c r="G182" s="159">
        <v>42731</v>
      </c>
      <c r="H182" s="159">
        <v>43127</v>
      </c>
      <c r="I182" s="157" t="s">
        <v>11</v>
      </c>
      <c r="J182" s="160">
        <v>7.1999999999999995E-2</v>
      </c>
      <c r="K182" s="151" t="s">
        <v>205</v>
      </c>
      <c r="L182" s="151" t="s">
        <v>207</v>
      </c>
      <c r="M182" s="152" t="s">
        <v>56</v>
      </c>
      <c r="N182" s="149">
        <v>100000000000</v>
      </c>
      <c r="O182" s="153">
        <f t="shared" si="6"/>
        <v>14159372.230072808</v>
      </c>
      <c r="P182" s="29"/>
      <c r="Q182" s="29"/>
      <c r="R182" s="29"/>
      <c r="S182" s="29"/>
      <c r="T182" s="29"/>
      <c r="U182" s="29"/>
    </row>
    <row r="183" spans="1:21" ht="15.75" customHeight="1" x14ac:dyDescent="0.25">
      <c r="A183" s="29"/>
      <c r="B183" s="148" t="s">
        <v>9</v>
      </c>
      <c r="C183" s="148" t="s">
        <v>7</v>
      </c>
      <c r="D183" s="148" t="s">
        <v>212</v>
      </c>
      <c r="E183" s="149">
        <v>1000000</v>
      </c>
      <c r="F183" s="157">
        <v>3</v>
      </c>
      <c r="G183" s="159">
        <v>42879</v>
      </c>
      <c r="H183" s="159">
        <v>43975</v>
      </c>
      <c r="I183" s="157" t="s">
        <v>11</v>
      </c>
      <c r="J183" s="160">
        <v>7.2999999999999995E-2</v>
      </c>
      <c r="K183" s="151" t="s">
        <v>205</v>
      </c>
      <c r="L183" s="151" t="s">
        <v>207</v>
      </c>
      <c r="M183" s="152" t="s">
        <v>56</v>
      </c>
      <c r="N183" s="149">
        <v>350000000000</v>
      </c>
      <c r="O183" s="153">
        <f t="shared" si="6"/>
        <v>49557802.805254824</v>
      </c>
      <c r="P183" s="29"/>
      <c r="Q183" s="29"/>
      <c r="R183" s="29"/>
      <c r="S183" s="29"/>
      <c r="T183" s="29"/>
      <c r="U183" s="29"/>
    </row>
    <row r="184" spans="1:21" ht="15.75" customHeight="1" x14ac:dyDescent="0.25">
      <c r="A184" s="29"/>
      <c r="B184" s="148" t="s">
        <v>9</v>
      </c>
      <c r="C184" s="148" t="s">
        <v>7</v>
      </c>
      <c r="D184" s="148" t="s">
        <v>217</v>
      </c>
      <c r="E184" s="149">
        <v>1000000</v>
      </c>
      <c r="F184" s="157">
        <v>5</v>
      </c>
      <c r="G184" s="159">
        <v>42942</v>
      </c>
      <c r="H184" s="159">
        <v>44768</v>
      </c>
      <c r="I184" s="157" t="s">
        <v>11</v>
      </c>
      <c r="J184" s="160">
        <v>0.08</v>
      </c>
      <c r="K184" s="151" t="s">
        <v>205</v>
      </c>
      <c r="L184" s="151" t="s">
        <v>207</v>
      </c>
      <c r="M184" s="152" t="s">
        <v>56</v>
      </c>
      <c r="N184" s="149">
        <v>237735000000</v>
      </c>
      <c r="O184" s="153">
        <f t="shared" si="6"/>
        <v>33661783.571163587</v>
      </c>
      <c r="P184" s="29"/>
      <c r="Q184" s="29"/>
      <c r="R184" s="29"/>
      <c r="S184" s="29"/>
      <c r="T184" s="29"/>
      <c r="U184" s="29"/>
    </row>
    <row r="185" spans="1:21" ht="15.75" customHeight="1" x14ac:dyDescent="0.25">
      <c r="A185" s="29"/>
      <c r="B185" s="148" t="s">
        <v>10</v>
      </c>
      <c r="C185" s="148" t="s">
        <v>7</v>
      </c>
      <c r="D185" s="148" t="s">
        <v>219</v>
      </c>
      <c r="E185" s="149">
        <v>1000000</v>
      </c>
      <c r="F185" s="157">
        <v>4</v>
      </c>
      <c r="G185" s="159">
        <v>43048</v>
      </c>
      <c r="H185" s="159">
        <v>44509</v>
      </c>
      <c r="I185" s="157" t="s">
        <v>11</v>
      </c>
      <c r="J185" s="160">
        <v>7.0000000000000007E-2</v>
      </c>
      <c r="K185" s="151" t="s">
        <v>205</v>
      </c>
      <c r="L185" s="151" t="s">
        <v>207</v>
      </c>
      <c r="M185" s="152" t="s">
        <v>56</v>
      </c>
      <c r="N185" s="149">
        <v>24000000000</v>
      </c>
      <c r="O185" s="153">
        <f t="shared" si="6"/>
        <v>3398249.3352174736</v>
      </c>
      <c r="P185" s="29"/>
      <c r="Q185" s="29"/>
      <c r="R185" s="29"/>
      <c r="S185" s="29"/>
      <c r="T185" s="29"/>
      <c r="U185" s="29"/>
    </row>
    <row r="186" spans="1:21" ht="15.75" customHeight="1" x14ac:dyDescent="0.25">
      <c r="A186" s="29"/>
      <c r="B186" s="148" t="s">
        <v>10</v>
      </c>
      <c r="C186" s="148" t="s">
        <v>7</v>
      </c>
      <c r="D186" s="148" t="s">
        <v>220</v>
      </c>
      <c r="E186" s="149">
        <v>1000000</v>
      </c>
      <c r="F186" s="157">
        <v>5</v>
      </c>
      <c r="G186" s="159">
        <v>43048</v>
      </c>
      <c r="H186" s="159">
        <v>44874</v>
      </c>
      <c r="I186" s="157" t="s">
        <v>11</v>
      </c>
      <c r="J186" s="160">
        <v>7.0999999999999994E-2</v>
      </c>
      <c r="K186" s="151" t="s">
        <v>205</v>
      </c>
      <c r="L186" s="151" t="s">
        <v>207</v>
      </c>
      <c r="M186" s="152" t="s">
        <v>56</v>
      </c>
      <c r="N186" s="149">
        <v>100000000000</v>
      </c>
      <c r="O186" s="153">
        <f t="shared" si="6"/>
        <v>14159372.230072808</v>
      </c>
      <c r="P186" s="29"/>
      <c r="Q186" s="29"/>
      <c r="R186" s="29"/>
      <c r="S186" s="29"/>
      <c r="T186" s="29"/>
      <c r="U186" s="29"/>
    </row>
    <row r="187" spans="1:21" ht="15.75" customHeight="1" x14ac:dyDescent="0.25">
      <c r="A187" s="29"/>
      <c r="B187" s="148" t="s">
        <v>10</v>
      </c>
      <c r="C187" s="148" t="s">
        <v>7</v>
      </c>
      <c r="D187" s="148" t="s">
        <v>221</v>
      </c>
      <c r="E187" s="149">
        <v>1000000</v>
      </c>
      <c r="F187" s="157">
        <v>6</v>
      </c>
      <c r="G187" s="159">
        <v>43048</v>
      </c>
      <c r="H187" s="159">
        <v>45239</v>
      </c>
      <c r="I187" s="157" t="s">
        <v>11</v>
      </c>
      <c r="J187" s="160">
        <v>7.2000000000000008E-2</v>
      </c>
      <c r="K187" s="151" t="s">
        <v>205</v>
      </c>
      <c r="L187" s="151" t="s">
        <v>207</v>
      </c>
      <c r="M187" s="152" t="s">
        <v>56</v>
      </c>
      <c r="N187" s="149">
        <v>100000000000</v>
      </c>
      <c r="O187" s="153">
        <f t="shared" si="6"/>
        <v>14159372.230072808</v>
      </c>
      <c r="P187" s="29"/>
      <c r="Q187" s="29"/>
      <c r="R187" s="29"/>
      <c r="S187" s="29"/>
      <c r="T187" s="29"/>
      <c r="U187" s="29"/>
    </row>
    <row r="188" spans="1:21" ht="15.75" customHeight="1" x14ac:dyDescent="0.25">
      <c r="A188" s="29"/>
      <c r="B188" s="148" t="s">
        <v>9</v>
      </c>
      <c r="C188" s="148" t="s">
        <v>7</v>
      </c>
      <c r="D188" s="161" t="s">
        <v>225</v>
      </c>
      <c r="E188" s="162">
        <v>1000000</v>
      </c>
      <c r="F188" s="161">
        <v>4</v>
      </c>
      <c r="G188" s="163">
        <v>43048</v>
      </c>
      <c r="H188" s="163">
        <v>44509</v>
      </c>
      <c r="I188" s="161" t="s">
        <v>11</v>
      </c>
      <c r="J188" s="164">
        <v>7.0000000000000007E-2</v>
      </c>
      <c r="K188" s="164" t="s">
        <v>205</v>
      </c>
      <c r="L188" s="164" t="s">
        <v>207</v>
      </c>
      <c r="M188" s="165" t="s">
        <v>56</v>
      </c>
      <c r="N188" s="162">
        <f>520000000000+50000000000+2250000000+20000000000+7750000000+10000000000+40000000000+40000000000+40000000000+30226000000</f>
        <v>760226000000</v>
      </c>
      <c r="O188" s="153">
        <f t="shared" si="6"/>
        <v>107643229.1297933</v>
      </c>
      <c r="P188" s="29"/>
      <c r="Q188" s="29"/>
      <c r="R188" s="29"/>
      <c r="S188" s="29"/>
      <c r="T188" s="29"/>
      <c r="U188" s="29"/>
    </row>
    <row r="189" spans="1:21" ht="13.5" customHeight="1" x14ac:dyDescent="0.25">
      <c r="A189" s="29"/>
      <c r="B189" s="148" t="s">
        <v>9</v>
      </c>
      <c r="C189" s="148" t="s">
        <v>7</v>
      </c>
      <c r="D189" s="161" t="s">
        <v>226</v>
      </c>
      <c r="E189" s="162">
        <v>1000000</v>
      </c>
      <c r="F189" s="161">
        <v>7</v>
      </c>
      <c r="G189" s="163">
        <v>43271</v>
      </c>
      <c r="H189" s="163">
        <v>45828</v>
      </c>
      <c r="I189" s="161" t="s">
        <v>11</v>
      </c>
      <c r="J189" s="164">
        <v>7.7499999999999999E-2</v>
      </c>
      <c r="K189" s="164" t="s">
        <v>205</v>
      </c>
      <c r="L189" s="164" t="s">
        <v>207</v>
      </c>
      <c r="M189" s="165" t="s">
        <v>56</v>
      </c>
      <c r="N189" s="162">
        <f>151555000000+50000000000+30070000000+20000000000+19930000000+3000000000+3000000000+3000000000+3000000000+30000000000+19000000000+40000000000+21000000000+20000000000+20000000000+100000000000+90000000000+42842000000+(60000000000)+40000000000+20000000000+40000000000+50876000000+26940000000+22674000000+2500000000+5650000000+20000000000+850000000</f>
        <v>955887000000</v>
      </c>
      <c r="O189" s="153">
        <f t="shared" ref="O189:O199" si="7">+N189/$E$207</f>
        <v>135347598.42887604</v>
      </c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148" t="s">
        <v>9</v>
      </c>
      <c r="C190" s="148" t="s">
        <v>7</v>
      </c>
      <c r="D190" s="161" t="s">
        <v>228</v>
      </c>
      <c r="E190" s="162">
        <v>1000000</v>
      </c>
      <c r="F190" s="161">
        <v>10</v>
      </c>
      <c r="G190" s="163">
        <v>43397</v>
      </c>
      <c r="H190" s="163">
        <v>47050</v>
      </c>
      <c r="I190" s="161" t="s">
        <v>11</v>
      </c>
      <c r="J190" s="164">
        <v>7.9000000000000001E-2</v>
      </c>
      <c r="K190" s="164" t="s">
        <v>205</v>
      </c>
      <c r="L190" s="164" t="s">
        <v>207</v>
      </c>
      <c r="M190" s="165" t="s">
        <v>56</v>
      </c>
      <c r="N190" s="162">
        <f>60000000000+50000000000+50000000+20000000000+9950000000+3019000000+3000000000+3000000000+3000000000+30000000000+19000000000+31000000000+30000000000+20000000000+20000000000+100000000000+48050000000+(140000000000)+40000000000+28280000000+22000000000</f>
        <v>680349000000</v>
      </c>
      <c r="O190" s="153">
        <f t="shared" si="7"/>
        <v>96333147.373578042</v>
      </c>
      <c r="P190" s="29"/>
      <c r="Q190" s="29"/>
      <c r="R190" s="29"/>
      <c r="S190" s="29"/>
      <c r="T190" s="29"/>
      <c r="U190" s="29"/>
    </row>
    <row r="191" spans="1:21" ht="15" customHeight="1" x14ac:dyDescent="0.25">
      <c r="A191" s="29"/>
      <c r="B191" s="148" t="s">
        <v>9</v>
      </c>
      <c r="C191" s="148" t="s">
        <v>7</v>
      </c>
      <c r="D191" s="161" t="s">
        <v>230</v>
      </c>
      <c r="E191" s="149">
        <v>1000000</v>
      </c>
      <c r="F191" s="157">
        <v>6</v>
      </c>
      <c r="G191" s="159">
        <v>43048</v>
      </c>
      <c r="H191" s="159">
        <v>45239</v>
      </c>
      <c r="I191" s="157" t="s">
        <v>11</v>
      </c>
      <c r="J191" s="160">
        <v>7.1999999999999995E-2</v>
      </c>
      <c r="K191" s="151" t="s">
        <v>205</v>
      </c>
      <c r="L191" s="151" t="s">
        <v>207</v>
      </c>
      <c r="M191" s="152" t="s">
        <v>56</v>
      </c>
      <c r="N191" s="162">
        <f>50000000000+1250000000+20000000000+3000000000+3000000000+3000000000+3000000000+3000000000+30000000000+19000000000+40000000000+30000000000+21000000000+10000000000+70000000000+60000000000</f>
        <v>366250000000</v>
      </c>
      <c r="O191" s="153">
        <f t="shared" si="7"/>
        <v>51858700.792641655</v>
      </c>
      <c r="P191" s="29"/>
      <c r="Q191" s="29"/>
      <c r="R191" s="29"/>
      <c r="S191" s="29"/>
      <c r="T191" s="29"/>
      <c r="U191" s="29"/>
    </row>
    <row r="192" spans="1:21" ht="15" customHeight="1" x14ac:dyDescent="0.25">
      <c r="A192" s="29"/>
      <c r="B192" s="148" t="s">
        <v>9</v>
      </c>
      <c r="C192" s="148" t="s">
        <v>7</v>
      </c>
      <c r="D192" s="161" t="s">
        <v>234</v>
      </c>
      <c r="E192" s="149">
        <v>1000000</v>
      </c>
      <c r="F192" s="157">
        <v>15</v>
      </c>
      <c r="G192" s="159">
        <v>44055</v>
      </c>
      <c r="H192" s="159">
        <v>49533</v>
      </c>
      <c r="I192" s="157" t="s">
        <v>11</v>
      </c>
      <c r="J192" s="160">
        <v>9.5000000000000001E-2</v>
      </c>
      <c r="K192" s="151" t="s">
        <v>205</v>
      </c>
      <c r="L192" s="151" t="s">
        <v>207</v>
      </c>
      <c r="M192" s="152" t="s">
        <v>56</v>
      </c>
      <c r="N192" s="162">
        <f>20000000000+100000000000+40000000000+'2025'!E15+'2025'!E16</f>
        <v>1244305000000</v>
      </c>
      <c r="O192" s="153">
        <f t="shared" si="7"/>
        <v>176185776.62740743</v>
      </c>
      <c r="P192" s="29"/>
      <c r="Q192" s="29"/>
      <c r="R192" s="29"/>
      <c r="S192" s="29"/>
      <c r="T192" s="29"/>
      <c r="U192" s="29"/>
    </row>
    <row r="193" spans="1:21" ht="15" customHeight="1" x14ac:dyDescent="0.25">
      <c r="A193" s="29"/>
      <c r="B193" s="148" t="s">
        <v>9</v>
      </c>
      <c r="C193" s="148" t="s">
        <v>7</v>
      </c>
      <c r="D193" s="161" t="s">
        <v>235</v>
      </c>
      <c r="E193" s="149">
        <v>1000000</v>
      </c>
      <c r="F193" s="157">
        <v>20</v>
      </c>
      <c r="G193" s="159">
        <v>44090</v>
      </c>
      <c r="H193" s="159">
        <v>51395</v>
      </c>
      <c r="I193" s="157" t="s">
        <v>11</v>
      </c>
      <c r="J193" s="160">
        <v>9.9000000000000005E-2</v>
      </c>
      <c r="K193" s="151" t="s">
        <v>205</v>
      </c>
      <c r="L193" s="151" t="s">
        <v>207</v>
      </c>
      <c r="M193" s="152" t="s">
        <v>56</v>
      </c>
      <c r="N193" s="162">
        <f>100000000000+100000000000+163774000000+100000000000+93100000000+50000000000+16900000000+25708000000+600000000+1230000000</f>
        <v>651312000000</v>
      </c>
      <c r="O193" s="153">
        <f t="shared" si="7"/>
        <v>92221690.459131807</v>
      </c>
      <c r="P193" s="29"/>
      <c r="Q193" s="29"/>
      <c r="R193" s="29"/>
      <c r="S193" s="29"/>
      <c r="T193" s="29"/>
      <c r="U193" s="29"/>
    </row>
    <row r="194" spans="1:21" ht="15" customHeight="1" x14ac:dyDescent="0.25">
      <c r="A194" s="29"/>
      <c r="B194" s="148" t="s">
        <v>9</v>
      </c>
      <c r="C194" s="148" t="s">
        <v>7</v>
      </c>
      <c r="D194" s="161" t="s">
        <v>238</v>
      </c>
      <c r="E194" s="149">
        <v>1000000</v>
      </c>
      <c r="F194" s="157">
        <v>10</v>
      </c>
      <c r="G194" s="159">
        <v>44258</v>
      </c>
      <c r="H194" s="159">
        <v>47910</v>
      </c>
      <c r="I194" s="157" t="s">
        <v>11</v>
      </c>
      <c r="J194" s="160">
        <v>7.8E-2</v>
      </c>
      <c r="K194" s="151" t="s">
        <v>205</v>
      </c>
      <c r="L194" s="151" t="s">
        <v>207</v>
      </c>
      <c r="M194" s="152" t="s">
        <v>56</v>
      </c>
      <c r="N194" s="162">
        <f>20000000000+104000000000+54000000000+139954000000+60000000000+31300000000+4700000000+400000000+1600000000</f>
        <v>415954000000</v>
      </c>
      <c r="O194" s="153">
        <f t="shared" si="7"/>
        <v>58896475.165877044</v>
      </c>
      <c r="P194" s="29"/>
      <c r="Q194" s="29"/>
      <c r="R194" s="29"/>
      <c r="S194" s="29"/>
      <c r="T194" s="29"/>
      <c r="U194" s="29"/>
    </row>
    <row r="195" spans="1:21" ht="15" customHeight="1" x14ac:dyDescent="0.25">
      <c r="A195" s="29"/>
      <c r="B195" s="148" t="s">
        <v>9</v>
      </c>
      <c r="C195" s="148" t="s">
        <v>7</v>
      </c>
      <c r="D195" s="161" t="s">
        <v>239</v>
      </c>
      <c r="E195" s="149">
        <v>1000000</v>
      </c>
      <c r="F195" s="157">
        <v>15</v>
      </c>
      <c r="G195" s="159">
        <v>44258</v>
      </c>
      <c r="H195" s="159">
        <v>49737</v>
      </c>
      <c r="I195" s="157" t="s">
        <v>11</v>
      </c>
      <c r="J195" s="160">
        <v>0.08</v>
      </c>
      <c r="K195" s="151" t="s">
        <v>205</v>
      </c>
      <c r="L195" s="151" t="s">
        <v>207</v>
      </c>
      <c r="M195" s="152" t="s">
        <v>56</v>
      </c>
      <c r="N195" s="162">
        <f>20000000000+79100000000+88500000000+80000000000+32400000000+800000000+560800000000</f>
        <v>861600000000</v>
      </c>
      <c r="O195" s="153">
        <f t="shared" si="7"/>
        <v>121997151.13430731</v>
      </c>
      <c r="P195" s="29"/>
      <c r="Q195" s="29"/>
      <c r="R195" s="29"/>
      <c r="S195" s="29"/>
      <c r="T195" s="29"/>
      <c r="U195" s="29"/>
    </row>
    <row r="196" spans="1:21" ht="15" customHeight="1" x14ac:dyDescent="0.25">
      <c r="A196" s="29"/>
      <c r="B196" s="148" t="s">
        <v>9</v>
      </c>
      <c r="C196" s="148" t="s">
        <v>7</v>
      </c>
      <c r="D196" s="161" t="s">
        <v>242</v>
      </c>
      <c r="E196" s="149">
        <v>1000000</v>
      </c>
      <c r="F196" s="157">
        <v>5</v>
      </c>
      <c r="G196" s="159">
        <v>44972</v>
      </c>
      <c r="H196" s="159">
        <v>46798</v>
      </c>
      <c r="I196" s="157" t="s">
        <v>11</v>
      </c>
      <c r="J196" s="160">
        <v>8.2500000000000004E-2</v>
      </c>
      <c r="K196" s="151" t="s">
        <v>205</v>
      </c>
      <c r="L196" s="151" t="s">
        <v>207</v>
      </c>
      <c r="M196" s="152" t="s">
        <v>56</v>
      </c>
      <c r="N196" s="162">
        <f>1600000000+800000000+1600000000+2000000000+33500000000+913850000000+29480000000</f>
        <v>982830000000</v>
      </c>
      <c r="O196" s="153">
        <f t="shared" si="7"/>
        <v>139162558.08882457</v>
      </c>
      <c r="P196" s="29"/>
      <c r="Q196" s="29"/>
      <c r="R196" s="29"/>
      <c r="S196" s="29"/>
      <c r="T196" s="29"/>
      <c r="U196" s="29"/>
    </row>
    <row r="197" spans="1:21" ht="15" customHeight="1" x14ac:dyDescent="0.25">
      <c r="A197" s="29"/>
      <c r="B197" s="148" t="s">
        <v>9</v>
      </c>
      <c r="C197" s="148" t="s">
        <v>7</v>
      </c>
      <c r="D197" s="161" t="s">
        <v>243</v>
      </c>
      <c r="E197" s="149">
        <v>1000000</v>
      </c>
      <c r="F197" s="157">
        <v>7</v>
      </c>
      <c r="G197" s="159">
        <v>44972</v>
      </c>
      <c r="H197" s="159">
        <v>47529</v>
      </c>
      <c r="I197" s="157" t="s">
        <v>11</v>
      </c>
      <c r="J197" s="160">
        <v>9.0300000000000005E-2</v>
      </c>
      <c r="K197" s="151" t="s">
        <v>205</v>
      </c>
      <c r="L197" s="151" t="s">
        <v>207</v>
      </c>
      <c r="M197" s="152" t="s">
        <v>56</v>
      </c>
      <c r="N197" s="162">
        <f>177450000000+66470000000+100000000000+56200000000+395954000000+48127000000+705900000000+294801000000</f>
        <v>1844902000000</v>
      </c>
      <c r="O197" s="153">
        <f t="shared" si="7"/>
        <v>261226541.46005782</v>
      </c>
      <c r="P197" s="29"/>
      <c r="Q197" s="29"/>
      <c r="R197" s="29"/>
      <c r="S197" s="29"/>
      <c r="T197" s="29"/>
      <c r="U197" s="29"/>
    </row>
    <row r="198" spans="1:21" ht="15" customHeight="1" x14ac:dyDescent="0.25">
      <c r="A198" s="29"/>
      <c r="B198" s="148" t="s">
        <v>7</v>
      </c>
      <c r="C198" s="148" t="s">
        <v>7</v>
      </c>
      <c r="D198" s="161" t="s">
        <v>266</v>
      </c>
      <c r="E198" s="149">
        <v>1000000</v>
      </c>
      <c r="F198" s="157">
        <v>5</v>
      </c>
      <c r="G198" s="159">
        <v>45471</v>
      </c>
      <c r="H198" s="159">
        <v>47297</v>
      </c>
      <c r="I198" s="157" t="s">
        <v>11</v>
      </c>
      <c r="J198" s="160">
        <v>7.0999999999999994E-2</v>
      </c>
      <c r="K198" s="151" t="s">
        <v>205</v>
      </c>
      <c r="L198" s="151" t="s">
        <v>207</v>
      </c>
      <c r="M198" s="152" t="s">
        <v>56</v>
      </c>
      <c r="N198" s="162">
        <f>100000000000+62000000000</f>
        <v>162000000000</v>
      </c>
      <c r="O198" s="153">
        <f t="shared" si="7"/>
        <v>22938183.012717947</v>
      </c>
      <c r="P198" s="29"/>
      <c r="Q198" s="29"/>
      <c r="R198" s="29"/>
      <c r="S198" s="29"/>
      <c r="T198" s="29"/>
      <c r="U198" s="29"/>
    </row>
    <row r="199" spans="1:21" ht="15" customHeight="1" x14ac:dyDescent="0.25">
      <c r="A199" s="29"/>
      <c r="B199" s="148" t="s">
        <v>7</v>
      </c>
      <c r="C199" s="148" t="s">
        <v>7</v>
      </c>
      <c r="D199" s="161" t="s">
        <v>264</v>
      </c>
      <c r="E199" s="149">
        <v>1000000</v>
      </c>
      <c r="F199" s="157">
        <v>8</v>
      </c>
      <c r="G199" s="159">
        <v>45471</v>
      </c>
      <c r="H199" s="159">
        <v>11868</v>
      </c>
      <c r="I199" s="157" t="s">
        <v>11</v>
      </c>
      <c r="J199" s="160">
        <v>7.4499999999999997E-2</v>
      </c>
      <c r="K199" s="151" t="s">
        <v>205</v>
      </c>
      <c r="L199" s="151" t="s">
        <v>207</v>
      </c>
      <c r="M199" s="152" t="s">
        <v>56</v>
      </c>
      <c r="N199" s="162">
        <f>73500000000+45000000000</f>
        <v>118500000000</v>
      </c>
      <c r="O199" s="153">
        <f t="shared" si="7"/>
        <v>16778856.092636276</v>
      </c>
      <c r="P199" s="29"/>
      <c r="Q199" s="29"/>
      <c r="R199" s="29"/>
      <c r="S199" s="29"/>
      <c r="T199" s="29"/>
      <c r="U199" s="29"/>
    </row>
    <row r="200" spans="1:21" ht="15" customHeight="1" x14ac:dyDescent="0.25">
      <c r="A200" s="29"/>
      <c r="B200" s="148" t="s">
        <v>7</v>
      </c>
      <c r="C200" s="148" t="s">
        <v>7</v>
      </c>
      <c r="D200" s="161" t="s">
        <v>265</v>
      </c>
      <c r="E200" s="149">
        <v>1000000</v>
      </c>
      <c r="F200" s="157">
        <v>10</v>
      </c>
      <c r="G200" s="159">
        <v>45471</v>
      </c>
      <c r="H200" s="159">
        <v>12598</v>
      </c>
      <c r="I200" s="157" t="s">
        <v>11</v>
      </c>
      <c r="J200" s="160">
        <v>7.5999999999999998E-2</v>
      </c>
      <c r="K200" s="151" t="s">
        <v>205</v>
      </c>
      <c r="L200" s="151" t="s">
        <v>207</v>
      </c>
      <c r="M200" s="152" t="s">
        <v>56</v>
      </c>
      <c r="N200" s="162">
        <f>120000000000+115000000000+58928000000</f>
        <v>293928000000</v>
      </c>
      <c r="O200" s="153">
        <f>+N200/$E$207</f>
        <v>41618359.608408399</v>
      </c>
      <c r="P200" s="29"/>
      <c r="Q200" s="29"/>
      <c r="R200" s="29"/>
      <c r="S200" s="29"/>
      <c r="T200" s="29"/>
      <c r="U200" s="29"/>
    </row>
    <row r="201" spans="1:21" ht="15" customHeight="1" x14ac:dyDescent="0.25">
      <c r="A201" s="29"/>
      <c r="B201" s="148" t="s">
        <v>7</v>
      </c>
      <c r="C201" s="148" t="s">
        <v>7</v>
      </c>
      <c r="D201" s="161" t="s">
        <v>297</v>
      </c>
      <c r="E201" s="149">
        <v>1000000</v>
      </c>
      <c r="F201" s="157">
        <v>9</v>
      </c>
      <c r="G201" s="159">
        <v>45744</v>
      </c>
      <c r="H201" s="159">
        <v>49031</v>
      </c>
      <c r="I201" s="157" t="s">
        <v>11</v>
      </c>
      <c r="J201" s="160">
        <v>8.1000000000000003E-2</v>
      </c>
      <c r="K201" s="151" t="s">
        <v>205</v>
      </c>
      <c r="L201" s="151" t="s">
        <v>207</v>
      </c>
      <c r="M201" s="152" t="s">
        <v>56</v>
      </c>
      <c r="N201" s="162">
        <v>113500000000</v>
      </c>
      <c r="O201" s="153">
        <f t="shared" ref="O201" si="8">+N201/$E$207</f>
        <v>16070887.481132636</v>
      </c>
      <c r="P201" s="29"/>
      <c r="Q201" s="29"/>
      <c r="R201" s="29"/>
      <c r="S201" s="29"/>
      <c r="T201" s="29"/>
      <c r="U201" s="29"/>
    </row>
    <row r="202" spans="1:21" ht="15" customHeight="1" x14ac:dyDescent="0.25">
      <c r="A202" s="29"/>
      <c r="B202" s="148" t="s">
        <v>7</v>
      </c>
      <c r="C202" s="148" t="s">
        <v>7</v>
      </c>
      <c r="D202" s="161" t="s">
        <v>298</v>
      </c>
      <c r="E202" s="149">
        <v>1000000</v>
      </c>
      <c r="F202" s="157">
        <v>12</v>
      </c>
      <c r="G202" s="159">
        <v>45744</v>
      </c>
      <c r="H202" s="159">
        <v>50127</v>
      </c>
      <c r="I202" s="157" t="s">
        <v>11</v>
      </c>
      <c r="J202" s="160">
        <v>8.4000000000000005E-2</v>
      </c>
      <c r="K202" s="151" t="s">
        <v>205</v>
      </c>
      <c r="L202" s="151" t="s">
        <v>207</v>
      </c>
      <c r="M202" s="152" t="s">
        <v>56</v>
      </c>
      <c r="N202" s="162">
        <v>148500000000</v>
      </c>
      <c r="O202" s="153">
        <f>+N202/$E$207</f>
        <v>21026667.761658117</v>
      </c>
      <c r="P202" s="29"/>
      <c r="Q202" s="29"/>
      <c r="R202" s="29"/>
      <c r="S202" s="29"/>
      <c r="T202" s="29"/>
      <c r="U202" s="29"/>
    </row>
    <row r="203" spans="1:21" ht="15" customHeight="1" x14ac:dyDescent="0.25">
      <c r="A203" s="29"/>
      <c r="B203" s="148" t="s">
        <v>7</v>
      </c>
      <c r="C203" s="148" t="s">
        <v>7</v>
      </c>
      <c r="D203" s="161" t="s">
        <v>301</v>
      </c>
      <c r="E203" s="149" t="s">
        <v>302</v>
      </c>
      <c r="F203" s="157">
        <v>12</v>
      </c>
      <c r="G203" s="159">
        <v>45835</v>
      </c>
      <c r="H203" s="159">
        <v>13693</v>
      </c>
      <c r="I203" s="157" t="s">
        <v>11</v>
      </c>
      <c r="J203" s="160">
        <v>9.0999999999999998E-2</v>
      </c>
      <c r="K203" s="151" t="s">
        <v>205</v>
      </c>
      <c r="L203" s="151" t="s">
        <v>207</v>
      </c>
      <c r="M203" s="152" t="s">
        <v>56</v>
      </c>
      <c r="N203" s="162">
        <f>'2025'!E14</f>
        <v>6500000000</v>
      </c>
      <c r="O203" s="153">
        <f>+N203/$E$207</f>
        <v>920359.19495473243</v>
      </c>
      <c r="P203" s="29"/>
      <c r="Q203" s="29"/>
      <c r="R203" s="29"/>
      <c r="S203" s="29"/>
      <c r="T203" s="29"/>
      <c r="U203" s="29"/>
    </row>
    <row r="204" spans="1:21" ht="15" customHeight="1" x14ac:dyDescent="0.25">
      <c r="A204" s="29"/>
      <c r="B204" s="166"/>
      <c r="C204" s="166"/>
      <c r="D204" s="166"/>
      <c r="E204" s="167"/>
      <c r="F204" s="166"/>
      <c r="G204" s="168"/>
      <c r="H204" s="168"/>
      <c r="I204" s="166"/>
      <c r="J204" s="169"/>
      <c r="K204" s="169"/>
      <c r="L204" s="169"/>
      <c r="M204" s="170"/>
      <c r="N204" s="171"/>
      <c r="O204" s="29"/>
      <c r="P204" s="29"/>
      <c r="Q204" s="29"/>
      <c r="R204" s="29"/>
      <c r="S204" s="29"/>
      <c r="T204" s="29"/>
      <c r="U204" s="29"/>
    </row>
    <row r="205" spans="1:21" ht="15" customHeight="1" x14ac:dyDescent="0.25">
      <c r="A205" s="29"/>
      <c r="B205" s="145" t="str">
        <f>+Subastas!B34</f>
        <v>Fuente: Dirección General de Política de Endeudamiento. VEP. MEF.</v>
      </c>
      <c r="C205" s="145"/>
      <c r="O205" s="29"/>
      <c r="P205" s="29"/>
      <c r="Q205" s="29"/>
      <c r="R205" s="29"/>
      <c r="S205" s="29"/>
      <c r="T205" s="29"/>
      <c r="U205" s="29"/>
    </row>
    <row r="206" spans="1:21" ht="16.5" customHeight="1" x14ac:dyDescent="0.25">
      <c r="A206" s="29"/>
      <c r="B206" s="172" t="s">
        <v>296</v>
      </c>
      <c r="C206" s="172"/>
      <c r="D206" s="173"/>
      <c r="E206" s="38"/>
      <c r="O206" s="29"/>
      <c r="P206" s="29"/>
      <c r="Q206" s="29"/>
      <c r="R206" s="29"/>
      <c r="S206" s="29"/>
      <c r="T206" s="29"/>
      <c r="U206" s="29"/>
    </row>
    <row r="207" spans="1:21" ht="16.5" customHeight="1" x14ac:dyDescent="0.25">
      <c r="A207" s="29"/>
      <c r="B207" s="172" t="s">
        <v>303</v>
      </c>
      <c r="C207" s="172"/>
      <c r="D207" s="173"/>
      <c r="E207" s="174">
        <v>7062.46</v>
      </c>
      <c r="O207" s="29"/>
      <c r="P207" s="29"/>
      <c r="Q207" s="29"/>
      <c r="R207" s="29"/>
      <c r="S207" s="29"/>
      <c r="T207" s="29"/>
      <c r="U207" s="29"/>
    </row>
    <row r="208" spans="1:21" ht="18.75" customHeight="1" x14ac:dyDescent="0.25">
      <c r="A208" s="29"/>
      <c r="B208" s="145" t="s">
        <v>245</v>
      </c>
      <c r="C208" s="145"/>
      <c r="O208" s="29"/>
      <c r="P208" s="29"/>
      <c r="Q208" s="29"/>
      <c r="R208" s="29"/>
      <c r="S208" s="29"/>
      <c r="T208" s="29"/>
      <c r="U208" s="29"/>
    </row>
    <row r="209" spans="1:21" ht="18" customHeight="1" x14ac:dyDescent="0.25">
      <c r="A209" s="29"/>
      <c r="B209" s="145"/>
      <c r="C209" s="145"/>
      <c r="O209" s="29"/>
      <c r="P209" s="29"/>
      <c r="Q209" s="29"/>
      <c r="R209" s="29"/>
      <c r="S209" s="29"/>
      <c r="T209" s="29"/>
      <c r="U209" s="29"/>
    </row>
    <row r="210" spans="1:21" x14ac:dyDescent="0.25">
      <c r="A210" s="29"/>
      <c r="B210" s="175"/>
      <c r="C210" s="175"/>
      <c r="D210" s="175"/>
      <c r="E210" s="171"/>
      <c r="F210" s="175"/>
      <c r="G210" s="176"/>
      <c r="H210" s="176"/>
      <c r="I210" s="175"/>
      <c r="J210" s="177"/>
      <c r="K210" s="177"/>
      <c r="L210" s="177"/>
      <c r="M210" s="178"/>
      <c r="N210" s="171"/>
      <c r="O210" s="29"/>
      <c r="P210" s="29"/>
      <c r="Q210" s="29"/>
      <c r="R210" s="29"/>
      <c r="S210" s="29"/>
      <c r="T210" s="29"/>
      <c r="U210" s="29"/>
    </row>
    <row r="211" spans="1:21" x14ac:dyDescent="0.25">
      <c r="A211" s="29"/>
      <c r="O211" s="29"/>
      <c r="P211" s="29"/>
      <c r="Q211" s="29"/>
      <c r="R211" s="29"/>
      <c r="S211" s="29"/>
      <c r="T211" s="29"/>
      <c r="U211" s="29"/>
    </row>
    <row r="212" spans="1:21" x14ac:dyDescent="0.25">
      <c r="A212" s="2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29"/>
      <c r="Q212" s="29"/>
      <c r="R212" s="29"/>
      <c r="S212" s="29"/>
      <c r="T212" s="29"/>
      <c r="U212" s="29"/>
    </row>
    <row r="213" spans="1:21" ht="25.5" customHeight="1" x14ac:dyDescent="0.25">
      <c r="A213" s="2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29"/>
      <c r="Q213" s="29"/>
      <c r="R213" s="29"/>
      <c r="S213" s="29"/>
      <c r="T213" s="29"/>
      <c r="U213" s="29"/>
    </row>
    <row r="214" spans="1:21" hidden="1" x14ac:dyDescent="0.25">
      <c r="A214" s="2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29"/>
      <c r="Q214" s="29"/>
      <c r="R214" s="29"/>
      <c r="S214" s="29"/>
      <c r="T214" s="29"/>
      <c r="U214" s="29"/>
    </row>
    <row r="215" spans="1:21" hidden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21" hidden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21" hidden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21" hidden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21" hidden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21" hidden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21" hidden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21" hidden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21" hidden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21" hidden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="38" customFormat="1" hidden="1" x14ac:dyDescent="0.25"/>
    <row r="226" s="38" customFormat="1" hidden="1" x14ac:dyDescent="0.25"/>
    <row r="227" s="38" customFormat="1" hidden="1" x14ac:dyDescent="0.25"/>
    <row r="228" s="38" customFormat="1" hidden="1" x14ac:dyDescent="0.25"/>
    <row r="229" s="38" customFormat="1" hidden="1" x14ac:dyDescent="0.25"/>
    <row r="230" s="38" customFormat="1" hidden="1" x14ac:dyDescent="0.25"/>
    <row r="231" s="38" customFormat="1" hidden="1" x14ac:dyDescent="0.25"/>
    <row r="232" s="38" customFormat="1" hidden="1" x14ac:dyDescent="0.25"/>
    <row r="233" s="38" customFormat="1" hidden="1" x14ac:dyDescent="0.25"/>
    <row r="234" s="38" customFormat="1" hidden="1" x14ac:dyDescent="0.25"/>
    <row r="235" s="38" customFormat="1" hidden="1" x14ac:dyDescent="0.25"/>
    <row r="236" s="38" customFormat="1" hidden="1" x14ac:dyDescent="0.25"/>
    <row r="237" s="38" customFormat="1" hidden="1" x14ac:dyDescent="0.25"/>
    <row r="238" s="38" customFormat="1" hidden="1" x14ac:dyDescent="0.25"/>
    <row r="239" s="38" customFormat="1" hidden="1" x14ac:dyDescent="0.25"/>
    <row r="240" s="38" customFormat="1" hidden="1" x14ac:dyDescent="0.25"/>
    <row r="241" s="38" customFormat="1" hidden="1" x14ac:dyDescent="0.25"/>
    <row r="242" s="38" customFormat="1" hidden="1" x14ac:dyDescent="0.25"/>
    <row r="243" s="38" customFormat="1" hidden="1" x14ac:dyDescent="0.25"/>
    <row r="244" s="38" customFormat="1" hidden="1" x14ac:dyDescent="0.25"/>
    <row r="245" s="38" customFormat="1" hidden="1" x14ac:dyDescent="0.25"/>
    <row r="246" s="38" customFormat="1" hidden="1" x14ac:dyDescent="0.25"/>
    <row r="247" s="38" customFormat="1" hidden="1" x14ac:dyDescent="0.25"/>
    <row r="248" s="38" customFormat="1" hidden="1" x14ac:dyDescent="0.25"/>
    <row r="249" s="38" customFormat="1" hidden="1" x14ac:dyDescent="0.25"/>
    <row r="250" s="38" customFormat="1" hidden="1" x14ac:dyDescent="0.25"/>
    <row r="251" s="38" customFormat="1" hidden="1" x14ac:dyDescent="0.25"/>
    <row r="252" s="38" customFormat="1" hidden="1" x14ac:dyDescent="0.25"/>
    <row r="253" s="38" customFormat="1" hidden="1" x14ac:dyDescent="0.25"/>
    <row r="254" s="38" customFormat="1" hidden="1" x14ac:dyDescent="0.25"/>
    <row r="255" s="38" customFormat="1" hidden="1" x14ac:dyDescent="0.25"/>
    <row r="256" s="38" customFormat="1" hidden="1" x14ac:dyDescent="0.25"/>
    <row r="257" s="38" customFormat="1" hidden="1" x14ac:dyDescent="0.25"/>
    <row r="258" s="38" customFormat="1" hidden="1" x14ac:dyDescent="0.25"/>
    <row r="259" s="38" customFormat="1" hidden="1" x14ac:dyDescent="0.25"/>
    <row r="260" s="38" customFormat="1" hidden="1" x14ac:dyDescent="0.25"/>
    <row r="261" s="38" customFormat="1" hidden="1" x14ac:dyDescent="0.25"/>
    <row r="262" s="38" customFormat="1" hidden="1" x14ac:dyDescent="0.25"/>
    <row r="263" s="38" customFormat="1" hidden="1" x14ac:dyDescent="0.25"/>
    <row r="264" s="38" customFormat="1" hidden="1" x14ac:dyDescent="0.25"/>
    <row r="265" s="38" customFormat="1" hidden="1" x14ac:dyDescent="0.25"/>
    <row r="266" s="38" customFormat="1" hidden="1" x14ac:dyDescent="0.25"/>
    <row r="267" s="38" customFormat="1" hidden="1" x14ac:dyDescent="0.25"/>
    <row r="268" s="38" customFormat="1" hidden="1" x14ac:dyDescent="0.25"/>
    <row r="269" s="38" customFormat="1" hidden="1" x14ac:dyDescent="0.25"/>
    <row r="270" s="38" customFormat="1" hidden="1" x14ac:dyDescent="0.25"/>
    <row r="271" s="38" customFormat="1" hidden="1" x14ac:dyDescent="0.25"/>
    <row r="272" s="38" customFormat="1" hidden="1" x14ac:dyDescent="0.25"/>
    <row r="273" s="38" customFormat="1" hidden="1" x14ac:dyDescent="0.25"/>
    <row r="274" s="38" customFormat="1" hidden="1" x14ac:dyDescent="0.25"/>
    <row r="275" s="38" customFormat="1" hidden="1" x14ac:dyDescent="0.25"/>
    <row r="276" s="38" customFormat="1" hidden="1" x14ac:dyDescent="0.25"/>
    <row r="277" s="38" customFormat="1" hidden="1" x14ac:dyDescent="0.25"/>
    <row r="278" s="38" customFormat="1" hidden="1" x14ac:dyDescent="0.25"/>
    <row r="279" s="38" customFormat="1" hidden="1" x14ac:dyDescent="0.25"/>
    <row r="280" s="38" customFormat="1" hidden="1" x14ac:dyDescent="0.25"/>
    <row r="281" s="38" customFormat="1" hidden="1" x14ac:dyDescent="0.25"/>
    <row r="282" s="38" customFormat="1" hidden="1" x14ac:dyDescent="0.25"/>
    <row r="283" s="38" customFormat="1" hidden="1" x14ac:dyDescent="0.25"/>
    <row r="284" s="38" customFormat="1" hidden="1" x14ac:dyDescent="0.25"/>
    <row r="285" s="38" customFormat="1" hidden="1" x14ac:dyDescent="0.25"/>
    <row r="286" s="38" customFormat="1" hidden="1" x14ac:dyDescent="0.25"/>
    <row r="287" s="38" customFormat="1" hidden="1" x14ac:dyDescent="0.25"/>
    <row r="288" s="38" customFormat="1" hidden="1" x14ac:dyDescent="0.25"/>
    <row r="289" s="38" customFormat="1" hidden="1" x14ac:dyDescent="0.25"/>
    <row r="290" s="38" customFormat="1" hidden="1" x14ac:dyDescent="0.25"/>
    <row r="291" s="38" customFormat="1" hidden="1" x14ac:dyDescent="0.25"/>
    <row r="292" s="38" customFormat="1" hidden="1" x14ac:dyDescent="0.25"/>
    <row r="293" s="38" customFormat="1" hidden="1" x14ac:dyDescent="0.25"/>
    <row r="294" s="38" customFormat="1" hidden="1" x14ac:dyDescent="0.25"/>
    <row r="295" s="38" customFormat="1" hidden="1" x14ac:dyDescent="0.25"/>
    <row r="296" s="38" customFormat="1" hidden="1" x14ac:dyDescent="0.25"/>
    <row r="297" s="38" customFormat="1" hidden="1" x14ac:dyDescent="0.25"/>
    <row r="298" s="38" customFormat="1" hidden="1" x14ac:dyDescent="0.25"/>
    <row r="299" s="38" customFormat="1" hidden="1" x14ac:dyDescent="0.25"/>
    <row r="300" s="38" customFormat="1" hidden="1" x14ac:dyDescent="0.25"/>
    <row r="301" s="38" customFormat="1" hidden="1" x14ac:dyDescent="0.25"/>
    <row r="302" s="38" customFormat="1" hidden="1" x14ac:dyDescent="0.25"/>
    <row r="303" s="38" customFormat="1" hidden="1" x14ac:dyDescent="0.25"/>
    <row r="304" s="38" customFormat="1" hidden="1" x14ac:dyDescent="0.25"/>
    <row r="305" s="38" customFormat="1" hidden="1" x14ac:dyDescent="0.25"/>
    <row r="306" s="38" customFormat="1" hidden="1" x14ac:dyDescent="0.25"/>
    <row r="307" s="38" customFormat="1" hidden="1" x14ac:dyDescent="0.25"/>
    <row r="308" s="38" customFormat="1" hidden="1" x14ac:dyDescent="0.25"/>
    <row r="309" s="38" customFormat="1" hidden="1" x14ac:dyDescent="0.25"/>
    <row r="310" s="38" customFormat="1" hidden="1" x14ac:dyDescent="0.25"/>
    <row r="311" s="38" customFormat="1" hidden="1" x14ac:dyDescent="0.25"/>
    <row r="312" s="38" customFormat="1" hidden="1" x14ac:dyDescent="0.25"/>
    <row r="313" s="38" customFormat="1" hidden="1" x14ac:dyDescent="0.25"/>
    <row r="314" s="38" customFormat="1" hidden="1" x14ac:dyDescent="0.25"/>
    <row r="315" s="38" customFormat="1" hidden="1" x14ac:dyDescent="0.25"/>
    <row r="316" s="38" customFormat="1" hidden="1" x14ac:dyDescent="0.25"/>
    <row r="317" s="38" customFormat="1" hidden="1" x14ac:dyDescent="0.25"/>
    <row r="318" s="38" customFormat="1" hidden="1" x14ac:dyDescent="0.25"/>
    <row r="319" s="38" customFormat="1" hidden="1" x14ac:dyDescent="0.25"/>
    <row r="320" s="38" customFormat="1" hidden="1" x14ac:dyDescent="0.25"/>
    <row r="321" s="38" customFormat="1" hidden="1" x14ac:dyDescent="0.25"/>
    <row r="322" s="38" customFormat="1" hidden="1" x14ac:dyDescent="0.25"/>
    <row r="323" s="38" customFormat="1" hidden="1" x14ac:dyDescent="0.25"/>
    <row r="324" s="38" customFormat="1" hidden="1" x14ac:dyDescent="0.25"/>
    <row r="325" s="38" customFormat="1" hidden="1" x14ac:dyDescent="0.25"/>
    <row r="326" s="38" customFormat="1" hidden="1" x14ac:dyDescent="0.25"/>
    <row r="327" s="38" customFormat="1" hidden="1" x14ac:dyDescent="0.25"/>
    <row r="328" s="38" customFormat="1" hidden="1" x14ac:dyDescent="0.25"/>
    <row r="329" s="38" customFormat="1" hidden="1" x14ac:dyDescent="0.25"/>
    <row r="330" s="38" customFormat="1" hidden="1" x14ac:dyDescent="0.25"/>
    <row r="331" s="38" customFormat="1" hidden="1" x14ac:dyDescent="0.25"/>
    <row r="332" s="38" customFormat="1" hidden="1" x14ac:dyDescent="0.25"/>
    <row r="333" s="38" customFormat="1" hidden="1" x14ac:dyDescent="0.25"/>
    <row r="334" s="38" customFormat="1" hidden="1" x14ac:dyDescent="0.25"/>
    <row r="335" s="38" customFormat="1" hidden="1" x14ac:dyDescent="0.25"/>
    <row r="336" s="38" customFormat="1" hidden="1" x14ac:dyDescent="0.25"/>
    <row r="337" s="38" customFormat="1" hidden="1" x14ac:dyDescent="0.25"/>
    <row r="338" s="38" customFormat="1" hidden="1" x14ac:dyDescent="0.25"/>
    <row r="339" s="38" customFormat="1" hidden="1" x14ac:dyDescent="0.25"/>
    <row r="340" s="38" customFormat="1" hidden="1" x14ac:dyDescent="0.25"/>
    <row r="341" s="38" customFormat="1" hidden="1" x14ac:dyDescent="0.25"/>
    <row r="342" s="38" customFormat="1" hidden="1" x14ac:dyDescent="0.25"/>
    <row r="343" s="38" customFormat="1" hidden="1" x14ac:dyDescent="0.25"/>
    <row r="344" s="38" customFormat="1" hidden="1" x14ac:dyDescent="0.25"/>
    <row r="345" s="38" customFormat="1" hidden="1" x14ac:dyDescent="0.25"/>
    <row r="346" s="38" customFormat="1" hidden="1" x14ac:dyDescent="0.25"/>
    <row r="347" s="38" customFormat="1" hidden="1" x14ac:dyDescent="0.25"/>
    <row r="348" s="38" customFormat="1" hidden="1" x14ac:dyDescent="0.25"/>
    <row r="349" s="38" customFormat="1" hidden="1" x14ac:dyDescent="0.25"/>
    <row r="350" s="38" customFormat="1" hidden="1" x14ac:dyDescent="0.25"/>
    <row r="351" s="38" customFormat="1" hidden="1" x14ac:dyDescent="0.25"/>
    <row r="352" s="38" customFormat="1" ht="9.75" customHeight="1" x14ac:dyDescent="0.25"/>
    <row r="353" spans="2:14" ht="15" customHeight="1" x14ac:dyDescent="0.2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2:14" ht="9" customHeight="1" x14ac:dyDescent="0.25"/>
    <row r="355" spans="2:14" x14ac:dyDescent="0.25"/>
    <row r="356" spans="2:14" x14ac:dyDescent="0.25"/>
    <row r="357" spans="2:14" x14ac:dyDescent="0.25"/>
  </sheetData>
  <protectedRanges>
    <protectedRange algorithmName="SHA-512" hashValue="SERKvYXds2SPT7Bodp9f0kTP2L8RzTvhf51CiSU5EmhNTjMf2XsDXSc4LjNcU74qroOshebqU4lHB7gjQwx5hA==" saltValue="RasgcfNxhsSGFHOAbzW/2w==" spinCount="100000" sqref="O13 C13:N197 D198:N203" name="Rango1"/>
  </protectedRanges>
  <mergeCells count="1">
    <mergeCell ref="B11:N11"/>
  </mergeCells>
  <hyperlinks>
    <hyperlink ref="E8" location="'2015'!A1" display="'2015'!A1" xr:uid="{00000000-0004-0000-1400-000000000000}"/>
    <hyperlink ref="D8" location="'2014'!A1" display="'2014'!A1" xr:uid="{00000000-0004-0000-1400-000001000000}"/>
    <hyperlink ref="K7" location="'2013'!A1" display="'2013'!A1" xr:uid="{00000000-0004-0000-1400-000002000000}"/>
    <hyperlink ref="J7" location="'2012'!A1" display="'2012'!A1" xr:uid="{00000000-0004-0000-1400-000003000000}"/>
    <hyperlink ref="I7" location="'2010'!A1" display="'2010'!A1" xr:uid="{00000000-0004-0000-1400-000004000000}"/>
    <hyperlink ref="H7" location="'2009'!A1" display="'2009'!A1" xr:uid="{00000000-0004-0000-1400-000005000000}"/>
    <hyperlink ref="G7" location="'2008'!A1" display="'2008'!A1" xr:uid="{00000000-0004-0000-1400-000006000000}"/>
    <hyperlink ref="F7" location="'2007'!A1" display="'2007'!A1" xr:uid="{00000000-0004-0000-1400-000007000000}"/>
    <hyperlink ref="E7" location="'2006'!A1" display="'2006'!A1" xr:uid="{00000000-0004-0000-1400-000008000000}"/>
    <hyperlink ref="D7" location="subasta" display="inicio" xr:uid="{00000000-0004-0000-1400-000009000000}"/>
    <hyperlink ref="F8" location="'2016'!A1" display="'2016'!A1" xr:uid="{00000000-0004-0000-1400-00000A000000}"/>
    <hyperlink ref="G8" location="'2017'!A1" display="'2017'!A1" xr:uid="{00000000-0004-0000-1400-00000B000000}"/>
    <hyperlink ref="H8" location="'2018'!C9" display="'2018'!C9" xr:uid="{00000000-0004-0000-1400-00000C000000}"/>
    <hyperlink ref="I8" location="'2019'!A1" display="'2019'!A1" xr:uid="{00000000-0004-0000-1400-00000D000000}"/>
    <hyperlink ref="J8" location="'2020'!A1" display="'2020'!A1" xr:uid="{00000000-0004-0000-1400-00000E000000}"/>
    <hyperlink ref="K8" location="'2021'!A1" display="'2021'!A1" xr:uid="{00000000-0004-0000-1400-00000F000000}"/>
    <hyperlink ref="D9" location="'2022'!A1" display="'2022'!A1" xr:uid="{00000000-0004-0000-1400-000010000000}"/>
    <hyperlink ref="E9" location="'2023'!A1" display="'2023'!A1" xr:uid="{00000000-0004-0000-1400-000011000000}"/>
    <hyperlink ref="F9" location="'2024'!A1" display="'2024'!A1" xr:uid="{00000000-0004-0000-1400-000012000000}"/>
    <hyperlink ref="G9" location="'2025'!A1" display="'2025'!A1" xr:uid="{00000000-0004-0000-1400-000013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8" sqref="G8"/>
    </sheetView>
  </sheetViews>
  <sheetFormatPr baseColWidth="10" defaultRowHeight="15" x14ac:dyDescent="0.25"/>
  <cols>
    <col min="1" max="2" width="11.42578125" style="11"/>
    <col min="3" max="3" width="13.7109375" style="11" customWidth="1"/>
    <col min="4" max="4" width="23.7109375" style="11" customWidth="1"/>
    <col min="5" max="5" width="15.7109375" style="11" customWidth="1"/>
    <col min="6" max="6" width="18.85546875" style="11" customWidth="1"/>
    <col min="7" max="7" width="15.57031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3" t="s">
        <v>250</v>
      </c>
      <c r="C6" s="183"/>
      <c r="D6" s="183"/>
      <c r="E6" s="183"/>
      <c r="F6" s="183"/>
      <c r="G6" s="183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39155</v>
      </c>
      <c r="C9" s="39" t="s">
        <v>247</v>
      </c>
      <c r="D9" s="40" t="s">
        <v>157</v>
      </c>
      <c r="E9" s="185">
        <v>130000000000</v>
      </c>
      <c r="F9" s="41">
        <v>10000000000</v>
      </c>
      <c r="G9" s="42">
        <v>0.14399999999999999</v>
      </c>
      <c r="H9" s="38"/>
    </row>
    <row r="10" spans="1:8" x14ac:dyDescent="0.25">
      <c r="A10" s="38"/>
      <c r="B10" s="39">
        <v>39155</v>
      </c>
      <c r="C10" s="39" t="s">
        <v>247</v>
      </c>
      <c r="D10" s="40" t="s">
        <v>158</v>
      </c>
      <c r="E10" s="186"/>
      <c r="F10" s="41">
        <v>10000000000</v>
      </c>
      <c r="G10" s="42">
        <v>0.1449</v>
      </c>
      <c r="H10" s="38"/>
    </row>
    <row r="11" spans="1:8" x14ac:dyDescent="0.25">
      <c r="A11" s="38"/>
      <c r="B11" s="39">
        <v>39155</v>
      </c>
      <c r="C11" s="39" t="s">
        <v>247</v>
      </c>
      <c r="D11" s="40" t="s">
        <v>159</v>
      </c>
      <c r="E11" s="186"/>
      <c r="F11" s="41">
        <v>5000000000</v>
      </c>
      <c r="G11" s="42">
        <v>0.14499999999999999</v>
      </c>
      <c r="H11" s="38"/>
    </row>
    <row r="12" spans="1:8" x14ac:dyDescent="0.25">
      <c r="A12" s="38"/>
      <c r="B12" s="39">
        <v>39155</v>
      </c>
      <c r="C12" s="39" t="s">
        <v>247</v>
      </c>
      <c r="D12" s="40" t="s">
        <v>160</v>
      </c>
      <c r="E12" s="186"/>
      <c r="F12" s="41">
        <v>10000000000</v>
      </c>
      <c r="G12" s="42">
        <v>0.14599999999999999</v>
      </c>
      <c r="H12" s="38"/>
    </row>
    <row r="13" spans="1:8" x14ac:dyDescent="0.25">
      <c r="A13" s="38"/>
      <c r="B13" s="39">
        <v>39155</v>
      </c>
      <c r="C13" s="39" t="s">
        <v>247</v>
      </c>
      <c r="D13" s="40" t="s">
        <v>161</v>
      </c>
      <c r="E13" s="186"/>
      <c r="F13" s="41">
        <v>55000000000</v>
      </c>
      <c r="G13" s="42">
        <v>0.14649999999999999</v>
      </c>
      <c r="H13" s="38"/>
    </row>
    <row r="14" spans="1:8" x14ac:dyDescent="0.25">
      <c r="A14" s="38"/>
      <c r="B14" s="39">
        <v>39155</v>
      </c>
      <c r="C14" s="39" t="s">
        <v>247</v>
      </c>
      <c r="D14" s="40" t="s">
        <v>162</v>
      </c>
      <c r="E14" s="186"/>
      <c r="F14" s="43">
        <v>2700000</v>
      </c>
      <c r="G14" s="42">
        <v>8.3900000000000002E-2</v>
      </c>
      <c r="H14" s="38"/>
    </row>
    <row r="15" spans="1:8" x14ac:dyDescent="0.25">
      <c r="A15" s="38"/>
      <c r="B15" s="39">
        <v>39155</v>
      </c>
      <c r="C15" s="39" t="s">
        <v>247</v>
      </c>
      <c r="D15" s="40" t="s">
        <v>163</v>
      </c>
      <c r="E15" s="187"/>
      <c r="F15" s="43">
        <v>4400000</v>
      </c>
      <c r="G15" s="42">
        <v>8.4000000000000005E-2</v>
      </c>
      <c r="H15" s="38"/>
    </row>
    <row r="16" spans="1:8" x14ac:dyDescent="0.25">
      <c r="A16" s="38"/>
      <c r="B16" s="39">
        <v>39409</v>
      </c>
      <c r="C16" s="39" t="s">
        <v>247</v>
      </c>
      <c r="D16" s="40" t="s">
        <v>164</v>
      </c>
      <c r="E16" s="185">
        <v>150000000000</v>
      </c>
      <c r="F16" s="41">
        <v>7500000000</v>
      </c>
      <c r="G16" s="42">
        <v>0.11</v>
      </c>
      <c r="H16" s="38"/>
    </row>
    <row r="17" spans="1:8" x14ac:dyDescent="0.25">
      <c r="A17" s="38"/>
      <c r="B17" s="39">
        <v>39409</v>
      </c>
      <c r="C17" s="39" t="s">
        <v>247</v>
      </c>
      <c r="D17" s="40" t="s">
        <v>165</v>
      </c>
      <c r="E17" s="186"/>
      <c r="F17" s="41">
        <v>5000000000</v>
      </c>
      <c r="G17" s="42">
        <v>0.1174</v>
      </c>
      <c r="H17" s="38"/>
    </row>
    <row r="18" spans="1:8" x14ac:dyDescent="0.25">
      <c r="A18" s="38"/>
      <c r="B18" s="39">
        <v>39409</v>
      </c>
      <c r="C18" s="39" t="s">
        <v>247</v>
      </c>
      <c r="D18" s="40" t="s">
        <v>166</v>
      </c>
      <c r="E18" s="186"/>
      <c r="F18" s="41">
        <v>2000000000</v>
      </c>
      <c r="G18" s="42">
        <v>0.11749999999999999</v>
      </c>
      <c r="H18" s="38"/>
    </row>
    <row r="19" spans="1:8" x14ac:dyDescent="0.25">
      <c r="A19" s="38"/>
      <c r="B19" s="39">
        <v>39409</v>
      </c>
      <c r="C19" s="39" t="s">
        <v>247</v>
      </c>
      <c r="D19" s="40" t="s">
        <v>167</v>
      </c>
      <c r="E19" s="186"/>
      <c r="F19" s="41">
        <v>20000000000</v>
      </c>
      <c r="G19" s="42">
        <v>0.11890000000000001</v>
      </c>
      <c r="H19" s="38"/>
    </row>
    <row r="20" spans="1:8" x14ac:dyDescent="0.25">
      <c r="A20" s="38"/>
      <c r="B20" s="39">
        <v>39409</v>
      </c>
      <c r="C20" s="39" t="s">
        <v>247</v>
      </c>
      <c r="D20" s="40" t="s">
        <v>168</v>
      </c>
      <c r="E20" s="186"/>
      <c r="F20" s="41">
        <v>7500000000</v>
      </c>
      <c r="G20" s="42">
        <v>0.11899999999999999</v>
      </c>
      <c r="H20" s="38"/>
    </row>
    <row r="21" spans="1:8" x14ac:dyDescent="0.25">
      <c r="A21" s="38"/>
      <c r="B21" s="39">
        <v>39409</v>
      </c>
      <c r="C21" s="39" t="s">
        <v>247</v>
      </c>
      <c r="D21" s="40" t="s">
        <v>169</v>
      </c>
      <c r="E21" s="186"/>
      <c r="F21" s="41">
        <v>15000000000</v>
      </c>
      <c r="G21" s="42">
        <v>0.1198</v>
      </c>
      <c r="H21" s="38"/>
    </row>
    <row r="22" spans="1:8" x14ac:dyDescent="0.25">
      <c r="A22" s="38"/>
      <c r="B22" s="39">
        <v>39409</v>
      </c>
      <c r="C22" s="39" t="s">
        <v>247</v>
      </c>
      <c r="D22" s="40" t="s">
        <v>170</v>
      </c>
      <c r="E22" s="186"/>
      <c r="F22" s="41">
        <v>5000000000</v>
      </c>
      <c r="G22" s="42">
        <v>0.12139999999999999</v>
      </c>
      <c r="H22" s="38"/>
    </row>
    <row r="23" spans="1:8" x14ac:dyDescent="0.25">
      <c r="A23" s="38"/>
      <c r="B23" s="39">
        <v>39409</v>
      </c>
      <c r="C23" s="39" t="s">
        <v>247</v>
      </c>
      <c r="D23" s="40" t="s">
        <v>171</v>
      </c>
      <c r="E23" s="186"/>
      <c r="F23" s="41">
        <v>5000000000</v>
      </c>
      <c r="G23" s="42">
        <v>0.12239999999999999</v>
      </c>
      <c r="H23" s="38"/>
    </row>
    <row r="24" spans="1:8" x14ac:dyDescent="0.25">
      <c r="A24" s="38"/>
      <c r="B24" s="39">
        <v>39409</v>
      </c>
      <c r="C24" s="39" t="s">
        <v>247</v>
      </c>
      <c r="D24" s="40" t="s">
        <v>172</v>
      </c>
      <c r="E24" s="186"/>
      <c r="F24" s="41">
        <v>15000000000</v>
      </c>
      <c r="G24" s="42">
        <v>0.1225</v>
      </c>
      <c r="H24" s="38"/>
    </row>
    <row r="25" spans="1:8" x14ac:dyDescent="0.25">
      <c r="A25" s="38"/>
      <c r="B25" s="39">
        <v>39409</v>
      </c>
      <c r="C25" s="39" t="s">
        <v>247</v>
      </c>
      <c r="D25" s="40" t="s">
        <v>173</v>
      </c>
      <c r="E25" s="186"/>
      <c r="F25" s="41">
        <v>500000000</v>
      </c>
      <c r="G25" s="42">
        <v>0.1235</v>
      </c>
      <c r="H25" s="38"/>
    </row>
    <row r="26" spans="1:8" x14ac:dyDescent="0.25">
      <c r="A26" s="38"/>
      <c r="B26" s="39">
        <v>39409</v>
      </c>
      <c r="C26" s="39" t="s">
        <v>247</v>
      </c>
      <c r="D26" s="40" t="s">
        <v>174</v>
      </c>
      <c r="E26" s="186"/>
      <c r="F26" s="41">
        <v>5000000000</v>
      </c>
      <c r="G26" s="42">
        <v>0.1237</v>
      </c>
      <c r="H26" s="38"/>
    </row>
    <row r="27" spans="1:8" x14ac:dyDescent="0.25">
      <c r="A27" s="38"/>
      <c r="B27" s="39">
        <v>39409</v>
      </c>
      <c r="C27" s="39" t="s">
        <v>247</v>
      </c>
      <c r="D27" s="40" t="s">
        <v>175</v>
      </c>
      <c r="E27" s="186"/>
      <c r="F27" s="41">
        <v>15000000000</v>
      </c>
      <c r="G27" s="42">
        <v>0.1239</v>
      </c>
      <c r="H27" s="38"/>
    </row>
    <row r="28" spans="1:8" x14ac:dyDescent="0.25">
      <c r="A28" s="38"/>
      <c r="B28" s="39">
        <v>39409</v>
      </c>
      <c r="C28" s="39" t="s">
        <v>247</v>
      </c>
      <c r="D28" s="40" t="s">
        <v>176</v>
      </c>
      <c r="E28" s="186"/>
      <c r="F28" s="41">
        <v>21000000000</v>
      </c>
      <c r="G28" s="42">
        <v>0.124</v>
      </c>
      <c r="H28" s="38"/>
    </row>
    <row r="29" spans="1:8" x14ac:dyDescent="0.25">
      <c r="A29" s="38"/>
      <c r="B29" s="39">
        <v>39409</v>
      </c>
      <c r="C29" s="39" t="s">
        <v>247</v>
      </c>
      <c r="D29" s="40" t="s">
        <v>177</v>
      </c>
      <c r="E29" s="186"/>
      <c r="F29" s="41">
        <v>3200000000</v>
      </c>
      <c r="G29" s="42">
        <v>0.12429999999999999</v>
      </c>
      <c r="H29" s="38"/>
    </row>
    <row r="30" spans="1:8" x14ac:dyDescent="0.25">
      <c r="A30" s="38"/>
      <c r="B30" s="39">
        <v>39409</v>
      </c>
      <c r="C30" s="39" t="s">
        <v>247</v>
      </c>
      <c r="D30" s="40" t="s">
        <v>178</v>
      </c>
      <c r="E30" s="186"/>
      <c r="F30" s="41">
        <v>32000000000</v>
      </c>
      <c r="G30" s="42">
        <v>0.1245</v>
      </c>
      <c r="H30" s="38"/>
    </row>
    <row r="31" spans="1:8" x14ac:dyDescent="0.25">
      <c r="A31" s="38"/>
      <c r="B31" s="39">
        <v>39409</v>
      </c>
      <c r="C31" s="39" t="s">
        <v>247</v>
      </c>
      <c r="D31" s="40" t="s">
        <v>179</v>
      </c>
      <c r="E31" s="186"/>
      <c r="F31" s="41">
        <v>15500000000</v>
      </c>
      <c r="G31" s="42">
        <v>0.12479999999999999</v>
      </c>
      <c r="H31" s="38"/>
    </row>
    <row r="32" spans="1:8" x14ac:dyDescent="0.25">
      <c r="A32" s="38"/>
      <c r="B32" s="39">
        <v>39409</v>
      </c>
      <c r="C32" s="39" t="s">
        <v>247</v>
      </c>
      <c r="D32" s="40" t="s">
        <v>180</v>
      </c>
      <c r="E32" s="187"/>
      <c r="F32" s="41">
        <v>30000000000</v>
      </c>
      <c r="G32" s="42">
        <v>0.125</v>
      </c>
      <c r="H32" s="38"/>
    </row>
    <row r="33" spans="1:8" x14ac:dyDescent="0.25">
      <c r="A33" s="38"/>
      <c r="B33" s="29"/>
      <c r="C33" s="29"/>
      <c r="D33" s="29"/>
      <c r="E33" s="29"/>
      <c r="F33" s="29"/>
      <c r="G33" s="29"/>
      <c r="H33" s="38"/>
    </row>
    <row r="34" spans="1:8" x14ac:dyDescent="0.25">
      <c r="A34" s="38"/>
      <c r="B34" s="31" t="s">
        <v>271</v>
      </c>
      <c r="C34" s="29"/>
      <c r="D34" s="29"/>
      <c r="E34" s="29"/>
      <c r="F34" s="29"/>
      <c r="G34" s="29"/>
      <c r="H34" s="38"/>
    </row>
    <row r="35" spans="1:8" x14ac:dyDescent="0.25">
      <c r="A35" s="38"/>
      <c r="B35" s="184" t="s">
        <v>272</v>
      </c>
      <c r="C35" s="184"/>
      <c r="D35" s="184"/>
      <c r="E35" s="184"/>
      <c r="F35" s="184"/>
      <c r="G35" s="184"/>
      <c r="H35" s="38"/>
    </row>
    <row r="36" spans="1:8" x14ac:dyDescent="0.25">
      <c r="A36" s="38"/>
      <c r="B36" s="184"/>
      <c r="C36" s="184"/>
      <c r="D36" s="184"/>
      <c r="E36" s="184"/>
      <c r="F36" s="184"/>
      <c r="G36" s="184"/>
      <c r="H36" s="38"/>
    </row>
    <row r="37" spans="1:8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</sheetData>
  <mergeCells count="4">
    <mergeCell ref="B6:G6"/>
    <mergeCell ref="B35:G36"/>
    <mergeCell ref="E9:E15"/>
    <mergeCell ref="E16:E32"/>
  </mergeCells>
  <hyperlinks>
    <hyperlink ref="D16" location="_2007A223112010_11" display="2007A223112010-11" xr:uid="{00000000-0004-0000-0200-000000000000}"/>
    <hyperlink ref="D17" location="_2007A223112010_11_74" display="2007A223112010-11,74" xr:uid="{00000000-0004-0000-0200-000001000000}"/>
    <hyperlink ref="D18" location="_2007A223112010_11_75" display="2007A223112010-11,75" xr:uid="{00000000-0004-0000-0200-000002000000}"/>
    <hyperlink ref="D19" location="_2007A223112010_11_89" display="2007A223112010-11,89" xr:uid="{00000000-0004-0000-0200-000003000000}"/>
    <hyperlink ref="D20" location="_2007A223112010_11_9" display="2007A223112010-11,9" xr:uid="{00000000-0004-0000-0200-000004000000}"/>
    <hyperlink ref="D21" location="_2007A223112010_11_98" display="2007A223112010-11,98" xr:uid="{00000000-0004-0000-0200-000005000000}"/>
    <hyperlink ref="D22" location="_2007A223112010_12_14" display="2007A223112010-12,14" xr:uid="{00000000-0004-0000-0200-000006000000}"/>
    <hyperlink ref="D23" location="_2007A223112010_12_24" display="2007A223112010-12,24" xr:uid="{00000000-0004-0000-0200-000007000000}"/>
    <hyperlink ref="D24" location="_2007A223112010_12_25" display="2007A223112010-12,25" xr:uid="{00000000-0004-0000-0200-000008000000}"/>
    <hyperlink ref="D25" location="_2007A223112010_12_35" display="2007A223112010-12,35" xr:uid="{00000000-0004-0000-0200-000009000000}"/>
    <hyperlink ref="D26" location="_2007A223112010_12_37" display="2007A223112010-12,37" xr:uid="{00000000-0004-0000-0200-00000A000000}"/>
    <hyperlink ref="D27" location="_2007A223112010_12_39" display="2007A223112010-12,39" xr:uid="{00000000-0004-0000-0200-00000B000000}"/>
    <hyperlink ref="D28" location="_2007A223112010_12_4" display="2007A223112010-12,4" xr:uid="{00000000-0004-0000-0200-00000C000000}"/>
    <hyperlink ref="D29" location="_2007A223112010_12_43" display="2007A223112010-12,43" xr:uid="{00000000-0004-0000-0200-00000D000000}"/>
    <hyperlink ref="D30" location="_2007A223112010_12_45" display="2007A223112010-12,45" xr:uid="{00000000-0004-0000-0200-00000E000000}"/>
    <hyperlink ref="D31" location="_2007A223112010_12_48" display="2007A223112010-12,48" xr:uid="{00000000-0004-0000-0200-00000F000000}"/>
    <hyperlink ref="D32" location="_2007A223112010_12_5" display="2007A223112010-12,5" xr:uid="{00000000-0004-0000-0200-000010000000}"/>
    <hyperlink ref="D9" location="_2007A1116032010_14_4" display="2007A1116032010-14,4" xr:uid="{00000000-0004-0000-0200-000011000000}"/>
    <hyperlink ref="D10" location="_2007A1116032010_14_49" display="2007A1116032010-14,49" xr:uid="{00000000-0004-0000-0200-000012000000}"/>
    <hyperlink ref="D11" location="_2007A1116032010_14_5" display="2007A1116032010-14,5" xr:uid="{00000000-0004-0000-0200-000013000000}"/>
    <hyperlink ref="D12" location="_2007A1116032010_14_6" display="2007A1116032010-14,6" xr:uid="{00000000-0004-0000-0200-000014000000}"/>
    <hyperlink ref="D13" location="_2007A1116032010_14_65" display="2007A1116032010-14,65" xr:uid="{00000000-0004-0000-0200-000015000000}"/>
    <hyperlink ref="D14" location="_2007B1116032010_8_39" display="2007B1116032010-8,39" xr:uid="{00000000-0004-0000-0200-000016000000}"/>
    <hyperlink ref="D15" location="_2007B1116032010_8_4" display="2007B1116032010-8,4" xr:uid="{00000000-0004-0000-0200-000017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:E1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22.7109375" style="11" customWidth="1"/>
    <col min="5" max="5" width="16.7109375" style="11" customWidth="1"/>
    <col min="6" max="6" width="16.42578125" style="11" customWidth="1"/>
    <col min="7" max="7" width="15.285156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3" t="s">
        <v>251</v>
      </c>
      <c r="C6" s="183"/>
      <c r="D6" s="183"/>
      <c r="E6" s="183"/>
      <c r="F6" s="183"/>
      <c r="G6" s="183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39519</v>
      </c>
      <c r="C9" s="39" t="s">
        <v>247</v>
      </c>
      <c r="D9" s="40" t="s">
        <v>145</v>
      </c>
      <c r="E9" s="185">
        <v>120000000000</v>
      </c>
      <c r="F9" s="41">
        <v>55500000000</v>
      </c>
      <c r="G9" s="42">
        <v>0.125</v>
      </c>
      <c r="H9" s="38"/>
    </row>
    <row r="10" spans="1:8" x14ac:dyDescent="0.25">
      <c r="A10" s="38"/>
      <c r="B10" s="39">
        <v>39519</v>
      </c>
      <c r="C10" s="39" t="s">
        <v>247</v>
      </c>
      <c r="D10" s="40" t="s">
        <v>146</v>
      </c>
      <c r="E10" s="186"/>
      <c r="F10" s="43">
        <v>5951000</v>
      </c>
      <c r="G10" s="42">
        <v>0.08</v>
      </c>
      <c r="H10" s="38"/>
    </row>
    <row r="11" spans="1:8" x14ac:dyDescent="0.25">
      <c r="A11" s="38"/>
      <c r="B11" s="39">
        <v>39519</v>
      </c>
      <c r="C11" s="39" t="s">
        <v>247</v>
      </c>
      <c r="D11" s="40" t="s">
        <v>147</v>
      </c>
      <c r="E11" s="186"/>
      <c r="F11" s="43">
        <v>1000000</v>
      </c>
      <c r="G11" s="42">
        <v>8.1000000000000003E-2</v>
      </c>
      <c r="H11" s="38"/>
    </row>
    <row r="12" spans="1:8" x14ac:dyDescent="0.25">
      <c r="A12" s="38"/>
      <c r="B12" s="39">
        <v>39519</v>
      </c>
      <c r="C12" s="39" t="s">
        <v>247</v>
      </c>
      <c r="D12" s="40" t="s">
        <v>148</v>
      </c>
      <c r="E12" s="186"/>
      <c r="F12" s="43">
        <v>1500000</v>
      </c>
      <c r="G12" s="42">
        <v>8.14E-2</v>
      </c>
      <c r="H12" s="38"/>
    </row>
    <row r="13" spans="1:8" x14ac:dyDescent="0.25">
      <c r="A13" s="38"/>
      <c r="B13" s="39">
        <v>39519</v>
      </c>
      <c r="C13" s="39" t="s">
        <v>247</v>
      </c>
      <c r="D13" s="40" t="s">
        <v>149</v>
      </c>
      <c r="E13" s="186"/>
      <c r="F13" s="43">
        <v>1000000</v>
      </c>
      <c r="G13" s="42">
        <v>8.1500000000000003E-2</v>
      </c>
      <c r="H13" s="38"/>
    </row>
    <row r="14" spans="1:8" x14ac:dyDescent="0.25">
      <c r="A14" s="38"/>
      <c r="B14" s="39">
        <v>39519</v>
      </c>
      <c r="C14" s="39" t="s">
        <v>247</v>
      </c>
      <c r="D14" s="40" t="s">
        <v>153</v>
      </c>
      <c r="E14" s="186"/>
      <c r="F14" s="43">
        <v>1500000</v>
      </c>
      <c r="G14" s="42">
        <v>8.1900000000000001E-2</v>
      </c>
      <c r="H14" s="38"/>
    </row>
    <row r="15" spans="1:8" x14ac:dyDescent="0.25">
      <c r="A15" s="38"/>
      <c r="B15" s="39">
        <v>39519</v>
      </c>
      <c r="C15" s="39" t="s">
        <v>247</v>
      </c>
      <c r="D15" s="40" t="s">
        <v>150</v>
      </c>
      <c r="E15" s="186"/>
      <c r="F15" s="43">
        <v>1000000</v>
      </c>
      <c r="G15" s="42">
        <v>8.2000000000000003E-2</v>
      </c>
      <c r="H15" s="38"/>
    </row>
    <row r="16" spans="1:8" x14ac:dyDescent="0.25">
      <c r="A16" s="38"/>
      <c r="B16" s="39">
        <v>39519</v>
      </c>
      <c r="C16" s="39" t="s">
        <v>247</v>
      </c>
      <c r="D16" s="40" t="s">
        <v>151</v>
      </c>
      <c r="E16" s="186"/>
      <c r="F16" s="43">
        <v>1500000</v>
      </c>
      <c r="G16" s="42">
        <v>8.2400000000000001E-2</v>
      </c>
      <c r="H16" s="38"/>
    </row>
    <row r="17" spans="1:8" x14ac:dyDescent="0.25">
      <c r="A17" s="38"/>
      <c r="B17" s="39">
        <v>39519</v>
      </c>
      <c r="C17" s="39" t="s">
        <v>247</v>
      </c>
      <c r="D17" s="40" t="s">
        <v>152</v>
      </c>
      <c r="E17" s="187"/>
      <c r="F17" s="43">
        <v>500000</v>
      </c>
      <c r="G17" s="42">
        <v>8.2500000000000004E-2</v>
      </c>
      <c r="H17" s="38"/>
    </row>
    <row r="18" spans="1:8" x14ac:dyDescent="0.25">
      <c r="A18" s="38"/>
      <c r="B18" s="29"/>
      <c r="C18" s="29"/>
      <c r="D18" s="29"/>
      <c r="E18" s="29"/>
      <c r="F18" s="29"/>
      <c r="G18" s="29"/>
      <c r="H18" s="38"/>
    </row>
    <row r="19" spans="1:8" x14ac:dyDescent="0.25">
      <c r="A19" s="38"/>
      <c r="B19" s="31" t="s">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  <c r="B20" s="184" t="s">
        <v>272</v>
      </c>
      <c r="C20" s="184"/>
      <c r="D20" s="184"/>
      <c r="E20" s="184"/>
      <c r="F20" s="184"/>
      <c r="G20" s="184"/>
      <c r="H20" s="38"/>
    </row>
    <row r="21" spans="1:8" x14ac:dyDescent="0.25">
      <c r="A21" s="38"/>
      <c r="B21" s="184"/>
      <c r="C21" s="184"/>
      <c r="D21" s="184"/>
      <c r="E21" s="184"/>
      <c r="F21" s="184"/>
      <c r="G21" s="184"/>
      <c r="H21" s="38"/>
    </row>
    <row r="22" spans="1:8" x14ac:dyDescent="0.25">
      <c r="A22" s="38"/>
      <c r="B22" s="32" t="str">
        <f>+Subastas!B34</f>
        <v>Fuente: Dirección General de Política de Endeudamiento. VEP. MEF.</v>
      </c>
      <c r="C22" s="29"/>
      <c r="D22" s="29"/>
      <c r="E22" s="29"/>
      <c r="F22" s="29"/>
      <c r="G22" s="29"/>
      <c r="H22" s="38"/>
    </row>
    <row r="23" spans="1:8" x14ac:dyDescent="0.25">
      <c r="A23" s="38"/>
      <c r="B23" s="33"/>
      <c r="C23" s="29"/>
      <c r="D23" s="29"/>
      <c r="E23" s="29"/>
      <c r="F23" s="29"/>
      <c r="G23" s="29"/>
      <c r="H23" s="38"/>
    </row>
  </sheetData>
  <mergeCells count="3">
    <mergeCell ref="B6:G6"/>
    <mergeCell ref="B20:G21"/>
    <mergeCell ref="E9:E17"/>
  </mergeCells>
  <hyperlinks>
    <hyperlink ref="D9" location="_2008A112032011" display="2008A112032011" xr:uid="{00000000-0004-0000-0300-000000000000}"/>
    <hyperlink ref="D10" location="_2008B112032011_8" display="2008B112032011-8" xr:uid="{00000000-0004-0000-0300-000001000000}"/>
    <hyperlink ref="D11" location="_2008B112032011_8_1" display="2008B112032011-8,1" xr:uid="{00000000-0004-0000-0300-000002000000}"/>
    <hyperlink ref="D12" location="_2008B112032011_8_14" display="2008B112032011-8,14" xr:uid="{00000000-0004-0000-0300-000003000000}"/>
    <hyperlink ref="D13" location="_2008B112032011_8_15" display="2008B112032011-8,15" xr:uid="{00000000-0004-0000-0300-000004000000}"/>
    <hyperlink ref="D14" location="_2008B112032011_8_19" display="2008B112032011-8,19" xr:uid="{00000000-0004-0000-0300-000005000000}"/>
    <hyperlink ref="D15" location="_2008B112032011_8_2" display="2008B112032011-8,2" xr:uid="{00000000-0004-0000-0300-000006000000}"/>
    <hyperlink ref="D16" location="_2008B112032011_8_24" display="2008B112032011-8,24" xr:uid="{00000000-0004-0000-0300-000007000000}"/>
    <hyperlink ref="D17" location="_2008B112032011_8_25" display="2008B112032011-8,25" xr:uid="{00000000-0004-0000-0300-000008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4" sqref="F24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19.140625" style="11" bestFit="1" customWidth="1"/>
    <col min="5" max="5" width="17.5703125" style="11" customWidth="1"/>
    <col min="6" max="6" width="19" style="11" bestFit="1" customWidth="1"/>
    <col min="7" max="7" width="14.28515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252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39945</v>
      </c>
      <c r="C9" s="39" t="s">
        <v>247</v>
      </c>
      <c r="D9" s="40" t="s">
        <v>113</v>
      </c>
      <c r="E9" s="45">
        <v>162000000000</v>
      </c>
      <c r="F9" s="46">
        <v>25000000000</v>
      </c>
      <c r="G9" s="42">
        <v>0.04</v>
      </c>
    </row>
    <row r="10" spans="1:7" x14ac:dyDescent="0.25">
      <c r="A10" s="38"/>
      <c r="B10" s="39">
        <v>39945</v>
      </c>
      <c r="C10" s="39" t="s">
        <v>247</v>
      </c>
      <c r="D10" s="40" t="s">
        <v>114</v>
      </c>
      <c r="E10" s="185">
        <v>109000000000</v>
      </c>
      <c r="F10" s="46">
        <v>10000000000</v>
      </c>
      <c r="G10" s="42">
        <v>0.05</v>
      </c>
    </row>
    <row r="11" spans="1:7" x14ac:dyDescent="0.25">
      <c r="A11" s="38"/>
      <c r="B11" s="39">
        <v>39945</v>
      </c>
      <c r="C11" s="39" t="s">
        <v>247</v>
      </c>
      <c r="D11" s="40" t="s">
        <v>115</v>
      </c>
      <c r="E11" s="186"/>
      <c r="F11" s="46">
        <v>10000000000</v>
      </c>
      <c r="G11" s="42">
        <v>5.0999999999999997E-2</v>
      </c>
    </row>
    <row r="12" spans="1:7" x14ac:dyDescent="0.25">
      <c r="A12" s="38"/>
      <c r="B12" s="39">
        <v>39945</v>
      </c>
      <c r="C12" s="39" t="s">
        <v>247</v>
      </c>
      <c r="D12" s="40" t="s">
        <v>116</v>
      </c>
      <c r="E12" s="186"/>
      <c r="F12" s="46">
        <v>10000000000</v>
      </c>
      <c r="G12" s="42">
        <v>5.1999999999999998E-2</v>
      </c>
    </row>
    <row r="13" spans="1:7" x14ac:dyDescent="0.25">
      <c r="A13" s="38"/>
      <c r="B13" s="39">
        <v>39945</v>
      </c>
      <c r="C13" s="39" t="s">
        <v>247</v>
      </c>
      <c r="D13" s="40" t="s">
        <v>117</v>
      </c>
      <c r="E13" s="186"/>
      <c r="F13" s="46">
        <v>10000000000</v>
      </c>
      <c r="G13" s="42">
        <v>5.2999999999999999E-2</v>
      </c>
    </row>
    <row r="14" spans="1:7" x14ac:dyDescent="0.25">
      <c r="A14" s="38"/>
      <c r="B14" s="39">
        <v>39945</v>
      </c>
      <c r="C14" s="39" t="s">
        <v>247</v>
      </c>
      <c r="D14" s="40" t="s">
        <v>118</v>
      </c>
      <c r="E14" s="186"/>
      <c r="F14" s="46">
        <v>10000000000</v>
      </c>
      <c r="G14" s="42">
        <v>5.3999999999999999E-2</v>
      </c>
    </row>
    <row r="15" spans="1:7" x14ac:dyDescent="0.25">
      <c r="A15" s="38"/>
      <c r="B15" s="39">
        <v>39945</v>
      </c>
      <c r="C15" s="39" t="s">
        <v>247</v>
      </c>
      <c r="D15" s="40" t="s">
        <v>119</v>
      </c>
      <c r="E15" s="186"/>
      <c r="F15" s="46">
        <v>10000000000</v>
      </c>
      <c r="G15" s="42">
        <v>5.5E-2</v>
      </c>
    </row>
    <row r="16" spans="1:7" x14ac:dyDescent="0.25">
      <c r="A16" s="38"/>
      <c r="B16" s="39">
        <v>39945</v>
      </c>
      <c r="C16" s="39" t="s">
        <v>247</v>
      </c>
      <c r="D16" s="40" t="s">
        <v>120</v>
      </c>
      <c r="E16" s="186"/>
      <c r="F16" s="46">
        <v>10000000000</v>
      </c>
      <c r="G16" s="42">
        <v>5.6000000000000001E-2</v>
      </c>
    </row>
    <row r="17" spans="1:7" x14ac:dyDescent="0.25">
      <c r="A17" s="38"/>
      <c r="B17" s="39">
        <v>39945</v>
      </c>
      <c r="C17" s="39" t="s">
        <v>247</v>
      </c>
      <c r="D17" s="40" t="s">
        <v>121</v>
      </c>
      <c r="E17" s="186"/>
      <c r="F17" s="46">
        <v>10000000000</v>
      </c>
      <c r="G17" s="42">
        <v>5.7000000000000002E-2</v>
      </c>
    </row>
    <row r="18" spans="1:7" x14ac:dyDescent="0.25">
      <c r="A18" s="38"/>
      <c r="B18" s="39">
        <v>39945</v>
      </c>
      <c r="C18" s="39" t="s">
        <v>247</v>
      </c>
      <c r="D18" s="40" t="s">
        <v>122</v>
      </c>
      <c r="E18" s="186"/>
      <c r="F18" s="46">
        <v>10000000000</v>
      </c>
      <c r="G18" s="42">
        <v>5.8000000000000003E-2</v>
      </c>
    </row>
    <row r="19" spans="1:7" x14ac:dyDescent="0.25">
      <c r="A19" s="38"/>
      <c r="B19" s="39">
        <v>39945</v>
      </c>
      <c r="C19" s="39" t="s">
        <v>247</v>
      </c>
      <c r="D19" s="40" t="s">
        <v>123</v>
      </c>
      <c r="E19" s="187"/>
      <c r="F19" s="46">
        <v>10000000000</v>
      </c>
      <c r="G19" s="42">
        <v>5.8999999999999997E-2</v>
      </c>
    </row>
    <row r="20" spans="1:7" x14ac:dyDescent="0.25">
      <c r="A20" s="38"/>
      <c r="B20" s="39">
        <v>39945</v>
      </c>
      <c r="C20" s="39" t="s">
        <v>247</v>
      </c>
      <c r="D20" s="40" t="s">
        <v>124</v>
      </c>
      <c r="E20" s="185">
        <v>79000000000</v>
      </c>
      <c r="F20" s="46">
        <v>10000000000</v>
      </c>
      <c r="G20" s="42">
        <v>6.0999999999999999E-2</v>
      </c>
    </row>
    <row r="21" spans="1:7" x14ac:dyDescent="0.25">
      <c r="A21" s="38"/>
      <c r="B21" s="39">
        <v>39945</v>
      </c>
      <c r="C21" s="39" t="s">
        <v>247</v>
      </c>
      <c r="D21" s="40" t="s">
        <v>125</v>
      </c>
      <c r="E21" s="186"/>
      <c r="F21" s="46">
        <v>10000000000</v>
      </c>
      <c r="G21" s="42">
        <v>6.25E-2</v>
      </c>
    </row>
    <row r="22" spans="1:7" x14ac:dyDescent="0.25">
      <c r="A22" s="38"/>
      <c r="B22" s="39">
        <v>39945</v>
      </c>
      <c r="C22" s="39" t="s">
        <v>247</v>
      </c>
      <c r="D22" s="40" t="s">
        <v>126</v>
      </c>
      <c r="E22" s="186"/>
      <c r="F22" s="46">
        <v>10000000000</v>
      </c>
      <c r="G22" s="42">
        <v>6.4000000000000001E-2</v>
      </c>
    </row>
    <row r="23" spans="1:7" x14ac:dyDescent="0.25">
      <c r="A23" s="38"/>
      <c r="B23" s="39">
        <v>39945</v>
      </c>
      <c r="C23" s="39" t="s">
        <v>247</v>
      </c>
      <c r="D23" s="40" t="s">
        <v>127</v>
      </c>
      <c r="E23" s="186"/>
      <c r="F23" s="46">
        <v>10000000000</v>
      </c>
      <c r="G23" s="42">
        <v>6.5500000000000003E-2</v>
      </c>
    </row>
    <row r="24" spans="1:7" x14ac:dyDescent="0.25">
      <c r="A24" s="38"/>
      <c r="B24" s="39">
        <v>39945</v>
      </c>
      <c r="C24" s="39" t="s">
        <v>247</v>
      </c>
      <c r="D24" s="40" t="s">
        <v>128</v>
      </c>
      <c r="E24" s="186"/>
      <c r="F24" s="46">
        <v>10000000000</v>
      </c>
      <c r="G24" s="42">
        <v>6.7000000000000004E-2</v>
      </c>
    </row>
    <row r="25" spans="1:7" x14ac:dyDescent="0.25">
      <c r="A25" s="38"/>
      <c r="B25" s="39">
        <v>39945</v>
      </c>
      <c r="C25" s="39" t="s">
        <v>247</v>
      </c>
      <c r="D25" s="40" t="s">
        <v>129</v>
      </c>
      <c r="E25" s="187"/>
      <c r="F25" s="46">
        <v>10000000000</v>
      </c>
      <c r="G25" s="42">
        <v>6.8500000000000005E-2</v>
      </c>
    </row>
    <row r="26" spans="1:7" x14ac:dyDescent="0.25">
      <c r="A26" s="38"/>
      <c r="B26" s="39">
        <v>39960</v>
      </c>
      <c r="C26" s="39" t="s">
        <v>247</v>
      </c>
      <c r="D26" s="40" t="s">
        <v>139</v>
      </c>
      <c r="E26" s="185">
        <v>202000000000</v>
      </c>
      <c r="F26" s="46">
        <v>57000000000</v>
      </c>
      <c r="G26" s="42">
        <v>0.04</v>
      </c>
    </row>
    <row r="27" spans="1:7" x14ac:dyDescent="0.25">
      <c r="A27" s="38"/>
      <c r="B27" s="39">
        <v>39960</v>
      </c>
      <c r="C27" s="39" t="s">
        <v>247</v>
      </c>
      <c r="D27" s="40" t="s">
        <v>140</v>
      </c>
      <c r="E27" s="186"/>
      <c r="F27" s="46">
        <v>25000000000</v>
      </c>
      <c r="G27" s="42">
        <v>5.8000000000000003E-2</v>
      </c>
    </row>
    <row r="28" spans="1:7" x14ac:dyDescent="0.25">
      <c r="A28" s="38"/>
      <c r="B28" s="39">
        <v>39960</v>
      </c>
      <c r="C28" s="39" t="s">
        <v>247</v>
      </c>
      <c r="D28" s="40" t="s">
        <v>141</v>
      </c>
      <c r="E28" s="186"/>
      <c r="F28" s="46">
        <v>35000000000</v>
      </c>
      <c r="G28" s="42">
        <v>5.8999999999999997E-2</v>
      </c>
    </row>
    <row r="29" spans="1:7" x14ac:dyDescent="0.25">
      <c r="A29" s="38"/>
      <c r="B29" s="39">
        <v>39960</v>
      </c>
      <c r="C29" s="39" t="s">
        <v>247</v>
      </c>
      <c r="D29" s="40" t="s">
        <v>142</v>
      </c>
      <c r="E29" s="186"/>
      <c r="F29" s="46">
        <v>25000000000</v>
      </c>
      <c r="G29" s="42">
        <v>5.9499999999999997E-2</v>
      </c>
    </row>
    <row r="30" spans="1:7" x14ac:dyDescent="0.25">
      <c r="A30" s="38"/>
      <c r="B30" s="39">
        <v>39960</v>
      </c>
      <c r="C30" s="39" t="s">
        <v>247</v>
      </c>
      <c r="D30" s="40" t="s">
        <v>143</v>
      </c>
      <c r="E30" s="186"/>
      <c r="F30" s="46">
        <v>35000000000</v>
      </c>
      <c r="G30" s="42">
        <v>6.9000000000000006E-2</v>
      </c>
    </row>
    <row r="31" spans="1:7" x14ac:dyDescent="0.25">
      <c r="A31" s="38"/>
      <c r="B31" s="39">
        <v>39960</v>
      </c>
      <c r="C31" s="39" t="s">
        <v>247</v>
      </c>
      <c r="D31" s="40" t="s">
        <v>144</v>
      </c>
      <c r="E31" s="187"/>
      <c r="F31" s="46">
        <v>25000000000</v>
      </c>
      <c r="G31" s="42">
        <v>6.9500000000000006E-2</v>
      </c>
    </row>
    <row r="32" spans="1:7" x14ac:dyDescent="0.25">
      <c r="A32" s="38"/>
      <c r="B32" s="39">
        <v>40087</v>
      </c>
      <c r="C32" s="39" t="s">
        <v>247</v>
      </c>
      <c r="D32" s="40" t="s">
        <v>130</v>
      </c>
      <c r="E32" s="185">
        <v>295000000000</v>
      </c>
      <c r="F32" s="46">
        <v>50000000000</v>
      </c>
      <c r="G32" s="42">
        <v>0.05</v>
      </c>
    </row>
    <row r="33" spans="1:7" x14ac:dyDescent="0.25">
      <c r="A33" s="38"/>
      <c r="B33" s="39">
        <v>40087</v>
      </c>
      <c r="C33" s="39" t="s">
        <v>247</v>
      </c>
      <c r="D33" s="40" t="s">
        <v>131</v>
      </c>
      <c r="E33" s="186"/>
      <c r="F33" s="46">
        <v>15000000000</v>
      </c>
      <c r="G33" s="42">
        <v>5.8000000000000003E-2</v>
      </c>
    </row>
    <row r="34" spans="1:7" x14ac:dyDescent="0.25">
      <c r="A34" s="38"/>
      <c r="B34" s="39">
        <v>40087</v>
      </c>
      <c r="C34" s="39" t="s">
        <v>247</v>
      </c>
      <c r="D34" s="40" t="s">
        <v>132</v>
      </c>
      <c r="E34" s="186"/>
      <c r="F34" s="46">
        <v>30000000000</v>
      </c>
      <c r="G34" s="42">
        <v>6.8000000000000005E-2</v>
      </c>
    </row>
    <row r="35" spans="1:7" x14ac:dyDescent="0.25">
      <c r="A35" s="38"/>
      <c r="B35" s="39">
        <v>40087</v>
      </c>
      <c r="C35" s="39" t="s">
        <v>247</v>
      </c>
      <c r="D35" s="40" t="s">
        <v>133</v>
      </c>
      <c r="E35" s="186"/>
      <c r="F35" s="46">
        <v>50000000000</v>
      </c>
      <c r="G35" s="42">
        <v>6.9500000000000006E-2</v>
      </c>
    </row>
    <row r="36" spans="1:7" x14ac:dyDescent="0.25">
      <c r="A36" s="38"/>
      <c r="B36" s="39">
        <v>40087</v>
      </c>
      <c r="C36" s="39" t="s">
        <v>247</v>
      </c>
      <c r="D36" s="44" t="s">
        <v>134</v>
      </c>
      <c r="E36" s="186"/>
      <c r="F36" s="46">
        <v>50000000000</v>
      </c>
      <c r="G36" s="42">
        <v>7.0000000000000007E-2</v>
      </c>
    </row>
    <row r="37" spans="1:7" x14ac:dyDescent="0.25">
      <c r="A37" s="38"/>
      <c r="B37" s="39">
        <v>40087</v>
      </c>
      <c r="C37" s="39" t="s">
        <v>247</v>
      </c>
      <c r="D37" s="40" t="s">
        <v>135</v>
      </c>
      <c r="E37" s="186"/>
      <c r="F37" s="46">
        <v>20000000000</v>
      </c>
      <c r="G37" s="42">
        <v>7.9000000000000001E-2</v>
      </c>
    </row>
    <row r="38" spans="1:7" x14ac:dyDescent="0.25">
      <c r="A38" s="38"/>
      <c r="B38" s="39">
        <v>40087</v>
      </c>
      <c r="C38" s="39" t="s">
        <v>247</v>
      </c>
      <c r="D38" s="40" t="s">
        <v>136</v>
      </c>
      <c r="E38" s="186"/>
      <c r="F38" s="46">
        <v>50000000000</v>
      </c>
      <c r="G38" s="42">
        <v>7.9500000000000001E-2</v>
      </c>
    </row>
    <row r="39" spans="1:7" x14ac:dyDescent="0.25">
      <c r="A39" s="38"/>
      <c r="B39" s="39">
        <v>40087</v>
      </c>
      <c r="C39" s="39" t="s">
        <v>247</v>
      </c>
      <c r="D39" s="40" t="s">
        <v>137</v>
      </c>
      <c r="E39" s="187"/>
      <c r="F39" s="46">
        <v>30000000000</v>
      </c>
      <c r="G39" s="42">
        <v>0.08</v>
      </c>
    </row>
    <row r="40" spans="1:7" x14ac:dyDescent="0.25">
      <c r="A40" s="38"/>
      <c r="B40" s="29"/>
      <c r="C40" s="29"/>
      <c r="D40" s="29"/>
      <c r="E40" s="29"/>
      <c r="F40" s="29"/>
      <c r="G40" s="29"/>
    </row>
    <row r="41" spans="1:7" x14ac:dyDescent="0.25">
      <c r="A41" s="38"/>
      <c r="B41" s="31" t="s">
        <v>271</v>
      </c>
      <c r="C41" s="29"/>
      <c r="D41" s="29"/>
      <c r="E41" s="29"/>
      <c r="F41" s="29"/>
      <c r="G41" s="29"/>
    </row>
    <row r="42" spans="1:7" x14ac:dyDescent="0.25">
      <c r="A42" s="38"/>
      <c r="B42" s="184" t="s">
        <v>272</v>
      </c>
      <c r="C42" s="184"/>
      <c r="D42" s="184"/>
      <c r="E42" s="184"/>
      <c r="F42" s="184"/>
      <c r="G42" s="184"/>
    </row>
    <row r="43" spans="1:7" x14ac:dyDescent="0.25">
      <c r="A43" s="38"/>
      <c r="B43" s="184"/>
      <c r="C43" s="184"/>
      <c r="D43" s="184"/>
      <c r="E43" s="184"/>
      <c r="F43" s="184"/>
      <c r="G43" s="184"/>
    </row>
    <row r="44" spans="1:7" x14ac:dyDescent="0.25">
      <c r="A44" s="38"/>
      <c r="B44" s="32" t="str">
        <f>+Subastas!B34</f>
        <v>Fuente: Dirección General de Política de Endeudamiento. VEP. MEF.</v>
      </c>
      <c r="C44" s="29"/>
      <c r="D44" s="29"/>
      <c r="E44" s="29"/>
      <c r="F44" s="29"/>
      <c r="G44" s="29"/>
    </row>
    <row r="45" spans="1:7" x14ac:dyDescent="0.25">
      <c r="A45" s="38"/>
      <c r="B45" s="33"/>
      <c r="C45" s="29"/>
      <c r="D45" s="29"/>
      <c r="E45" s="29"/>
      <c r="F45" s="29"/>
      <c r="G45" s="29"/>
    </row>
  </sheetData>
  <mergeCells count="6">
    <mergeCell ref="B6:G6"/>
    <mergeCell ref="B42:G43"/>
    <mergeCell ref="E10:E19"/>
    <mergeCell ref="E20:E25"/>
    <mergeCell ref="E26:E31"/>
    <mergeCell ref="E32:E39"/>
  </mergeCells>
  <hyperlinks>
    <hyperlink ref="D9" location="_2009A112052010_4" display="2009A112052010-4" xr:uid="{00000000-0004-0000-0400-000000000000}"/>
    <hyperlink ref="D10" location="_2009A112052011_5" display="2009A112052011-5" xr:uid="{00000000-0004-0000-0400-000001000000}"/>
    <hyperlink ref="D11" location="_2009A112052011_5_1" display="2009A112052011-5,1" xr:uid="{00000000-0004-0000-0400-000002000000}"/>
    <hyperlink ref="D12" location="_2009A112052011_5_2" display="2009A112052011-5,2" xr:uid="{00000000-0004-0000-0400-000003000000}"/>
    <hyperlink ref="D13" location="_2009A112052011_5_3" display="2009A112052011-5,3" xr:uid="{00000000-0004-0000-0400-000004000000}"/>
    <hyperlink ref="D14" location="'2009'!A1" display="2009A112052011-5,4" xr:uid="{00000000-0004-0000-0400-000005000000}"/>
    <hyperlink ref="D15" location="_2009A112052011_5_5" display="2009A112052011-5,5" xr:uid="{00000000-0004-0000-0400-000006000000}"/>
    <hyperlink ref="D16" location="_2009A112052011_5_6" display="2009A112052011-5,6" xr:uid="{00000000-0004-0000-0400-000007000000}"/>
    <hyperlink ref="D17" location="_2009A112052011_5_7" display="2009A112052011-5,7" xr:uid="{00000000-0004-0000-0400-000008000000}"/>
    <hyperlink ref="D18" location="_2009A112052011_5_8" display="2009A112052011-5,8" xr:uid="{00000000-0004-0000-0400-000009000000}"/>
    <hyperlink ref="D19" location="_2009A112052011_5_9" display="2009A112052011-5,9" xr:uid="{00000000-0004-0000-0400-00000A000000}"/>
    <hyperlink ref="D20" location="_2009A112052012_6_1" display="2009A112052012-6,1" xr:uid="{00000000-0004-0000-0400-00000B000000}"/>
    <hyperlink ref="D21" location="_2009A112052012_6_25" display="2009A112052012-6,25" xr:uid="{00000000-0004-0000-0400-00000C000000}"/>
    <hyperlink ref="D22" location="_2009A112052012_6_4" display="2009A112052012-6,4" xr:uid="{00000000-0004-0000-0400-00000D000000}"/>
    <hyperlink ref="D23" location="_2009A112052012_6_55" display="2009A112052012-6,55" xr:uid="{00000000-0004-0000-0400-00000E000000}"/>
    <hyperlink ref="D24" location="_2009A112052012_6_7" display="2009A112052012-6,7" xr:uid="{00000000-0004-0000-0400-00000F000000}"/>
    <hyperlink ref="D25" location="_2009A112052012_6_85" display="2009A112052012-6,85" xr:uid="{00000000-0004-0000-0400-000010000000}"/>
    <hyperlink ref="D26" location="_2009A227052010_4" display="2009A229052010-4" xr:uid="{00000000-0004-0000-0400-000011000000}"/>
    <hyperlink ref="D27" location="_2009A227052011_5_8" display="2009A229052011-5,8" xr:uid="{00000000-0004-0000-0400-000012000000}"/>
    <hyperlink ref="D28" location="_2009A227052011_5_9" display="2009A229052011-5,9" xr:uid="{00000000-0004-0000-0400-000013000000}"/>
    <hyperlink ref="D29" location="_2009A227052011_5_95" display="2009A229052011-5,95" xr:uid="{00000000-0004-0000-0400-000014000000}"/>
    <hyperlink ref="D30" location="_2009A227052012_6_9" display="2009A229052012-6,9" xr:uid="{00000000-0004-0000-0400-000015000000}"/>
    <hyperlink ref="D31" location="_2009A227052012_6_95" display="2009A229052012-6,95" xr:uid="{00000000-0004-0000-0400-000016000000}"/>
    <hyperlink ref="D32" location="_2009A301102011_5" display="2009A301102011-5" xr:uid="{00000000-0004-0000-0400-000017000000}"/>
    <hyperlink ref="D33" location="_2009A301102011_5_8" display="2009A301102011-5,8" xr:uid="{00000000-0004-0000-0400-000018000000}"/>
    <hyperlink ref="D34" location="_2009A301102012_6_8" display="2009A301102012-6,8" xr:uid="{00000000-0004-0000-0400-000019000000}"/>
    <hyperlink ref="D35" location="_2009A301102012_6_95" display="2009A301102012-6,95" xr:uid="{00000000-0004-0000-0400-00001A000000}"/>
    <hyperlink ref="D36" location="_2009A301102012_7" display="2009A301102012-7" xr:uid="{00000000-0004-0000-0400-00001B000000}"/>
    <hyperlink ref="D37" location="_2009A301102013_7_9" display="2009A301102013-7,9" xr:uid="{00000000-0004-0000-0400-00001C000000}"/>
    <hyperlink ref="D38" location="_2009A301102013_7_95" display="2009A301102013-7,95" xr:uid="{00000000-0004-0000-0400-00001D000000}"/>
    <hyperlink ref="D39" location="_2009A301102013_8" display="2009A301102013-8" xr:uid="{00000000-0004-0000-0400-00001E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19.140625" style="11" bestFit="1" customWidth="1"/>
    <col min="5" max="5" width="17.85546875" style="11" customWidth="1"/>
    <col min="6" max="6" width="20.140625" style="11" customWidth="1"/>
    <col min="7" max="7" width="14.140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253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40263</v>
      </c>
      <c r="C9" s="39" t="s">
        <v>247</v>
      </c>
      <c r="D9" s="40" t="s">
        <v>99</v>
      </c>
      <c r="E9" s="188">
        <v>400000000000</v>
      </c>
      <c r="F9" s="46">
        <v>15000000000</v>
      </c>
      <c r="G9" s="42">
        <v>3.7999999999999999E-2</v>
      </c>
    </row>
    <row r="10" spans="1:7" x14ac:dyDescent="0.25">
      <c r="A10" s="38"/>
      <c r="B10" s="39">
        <v>40263</v>
      </c>
      <c r="C10" s="39" t="s">
        <v>247</v>
      </c>
      <c r="D10" s="40" t="s">
        <v>100</v>
      </c>
      <c r="E10" s="190"/>
      <c r="F10" s="46">
        <v>15000000000</v>
      </c>
      <c r="G10" s="42">
        <v>3.85E-2</v>
      </c>
    </row>
    <row r="11" spans="1:7" x14ac:dyDescent="0.25">
      <c r="A11" s="38"/>
      <c r="B11" s="39">
        <v>40263</v>
      </c>
      <c r="C11" s="39" t="s">
        <v>247</v>
      </c>
      <c r="D11" s="40" t="s">
        <v>101</v>
      </c>
      <c r="E11" s="190"/>
      <c r="F11" s="46">
        <v>100000000000</v>
      </c>
      <c r="G11" s="42">
        <v>0.04</v>
      </c>
    </row>
    <row r="12" spans="1:7" x14ac:dyDescent="0.25">
      <c r="A12" s="38"/>
      <c r="B12" s="39">
        <v>40263</v>
      </c>
      <c r="C12" s="39" t="s">
        <v>247</v>
      </c>
      <c r="D12" s="40" t="s">
        <v>102</v>
      </c>
      <c r="E12" s="190"/>
      <c r="F12" s="46">
        <v>20000000000</v>
      </c>
      <c r="G12" s="42">
        <v>5.7000000000000002E-2</v>
      </c>
    </row>
    <row r="13" spans="1:7" x14ac:dyDescent="0.25">
      <c r="A13" s="38"/>
      <c r="B13" s="39">
        <v>40263</v>
      </c>
      <c r="C13" s="39" t="s">
        <v>247</v>
      </c>
      <c r="D13" s="40" t="s">
        <v>103</v>
      </c>
      <c r="E13" s="190"/>
      <c r="F13" s="46">
        <v>20000000000</v>
      </c>
      <c r="G13" s="42">
        <v>5.8000000000000003E-2</v>
      </c>
    </row>
    <row r="14" spans="1:7" x14ac:dyDescent="0.25">
      <c r="A14" s="38"/>
      <c r="B14" s="39">
        <v>40263</v>
      </c>
      <c r="C14" s="39" t="s">
        <v>247</v>
      </c>
      <c r="D14" s="47" t="s">
        <v>104</v>
      </c>
      <c r="E14" s="190"/>
      <c r="F14" s="46">
        <v>20000000000</v>
      </c>
      <c r="G14" s="42">
        <v>5.8500000000000003E-2</v>
      </c>
    </row>
    <row r="15" spans="1:7" x14ac:dyDescent="0.25">
      <c r="A15" s="38"/>
      <c r="B15" s="39">
        <v>40263</v>
      </c>
      <c r="C15" s="39" t="s">
        <v>247</v>
      </c>
      <c r="D15" s="40" t="s">
        <v>105</v>
      </c>
      <c r="E15" s="190"/>
      <c r="F15" s="46">
        <v>10000000000</v>
      </c>
      <c r="G15" s="42">
        <v>5.8999999999999997E-2</v>
      </c>
    </row>
    <row r="16" spans="1:7" x14ac:dyDescent="0.25">
      <c r="A16" s="38"/>
      <c r="B16" s="39">
        <v>40263</v>
      </c>
      <c r="C16" s="39" t="s">
        <v>247</v>
      </c>
      <c r="D16" s="40" t="s">
        <v>106</v>
      </c>
      <c r="E16" s="190"/>
      <c r="F16" s="46">
        <v>2500000000</v>
      </c>
      <c r="G16" s="42">
        <v>0.06</v>
      </c>
    </row>
    <row r="17" spans="1:7" x14ac:dyDescent="0.25">
      <c r="A17" s="38"/>
      <c r="B17" s="39">
        <v>40263</v>
      </c>
      <c r="C17" s="39" t="s">
        <v>247</v>
      </c>
      <c r="D17" s="40" t="s">
        <v>107</v>
      </c>
      <c r="E17" s="190"/>
      <c r="F17" s="46">
        <v>35000000000</v>
      </c>
      <c r="G17" s="42">
        <v>6.9500000000000006E-2</v>
      </c>
    </row>
    <row r="18" spans="1:7" x14ac:dyDescent="0.25">
      <c r="A18" s="38"/>
      <c r="B18" s="39">
        <v>40263</v>
      </c>
      <c r="C18" s="39" t="s">
        <v>247</v>
      </c>
      <c r="D18" s="40" t="s">
        <v>108</v>
      </c>
      <c r="E18" s="190"/>
      <c r="F18" s="46">
        <v>35000000000</v>
      </c>
      <c r="G18" s="42">
        <v>7.9500000000000001E-2</v>
      </c>
    </row>
    <row r="19" spans="1:7" x14ac:dyDescent="0.25">
      <c r="A19" s="38"/>
      <c r="B19" s="39">
        <v>40263</v>
      </c>
      <c r="C19" s="39" t="s">
        <v>247</v>
      </c>
      <c r="D19" s="40" t="s">
        <v>109</v>
      </c>
      <c r="E19" s="190"/>
      <c r="F19" s="46">
        <v>50000000000</v>
      </c>
      <c r="G19" s="42">
        <v>0.08</v>
      </c>
    </row>
    <row r="20" spans="1:7" x14ac:dyDescent="0.25">
      <c r="A20" s="38"/>
      <c r="B20" s="39">
        <v>40263</v>
      </c>
      <c r="C20" s="39" t="s">
        <v>247</v>
      </c>
      <c r="D20" s="40" t="s">
        <v>110</v>
      </c>
      <c r="E20" s="189"/>
      <c r="F20" s="46">
        <v>51000000000</v>
      </c>
      <c r="G20" s="42">
        <v>0.09</v>
      </c>
    </row>
    <row r="21" spans="1:7" x14ac:dyDescent="0.25">
      <c r="A21" s="38"/>
      <c r="B21" s="39">
        <v>40354</v>
      </c>
      <c r="C21" s="39" t="s">
        <v>247</v>
      </c>
      <c r="D21" s="40" t="s">
        <v>111</v>
      </c>
      <c r="E21" s="188">
        <v>100000000000</v>
      </c>
      <c r="F21" s="46">
        <v>25000000000</v>
      </c>
      <c r="G21" s="42">
        <v>7.0999999999999994E-2</v>
      </c>
    </row>
    <row r="22" spans="1:7" x14ac:dyDescent="0.25">
      <c r="A22" s="38"/>
      <c r="B22" s="39">
        <v>40354</v>
      </c>
      <c r="C22" s="39" t="s">
        <v>247</v>
      </c>
      <c r="D22" s="40" t="s">
        <v>112</v>
      </c>
      <c r="E22" s="189"/>
      <c r="F22" s="46">
        <v>10000000000</v>
      </c>
      <c r="G22" s="42">
        <v>7.1999999999999995E-2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4" t="s">
        <v>272</v>
      </c>
      <c r="C25" s="184"/>
      <c r="D25" s="184"/>
      <c r="E25" s="184"/>
      <c r="F25" s="184"/>
      <c r="G25" s="184"/>
    </row>
    <row r="26" spans="1:7" x14ac:dyDescent="0.25">
      <c r="A26" s="38"/>
      <c r="B26" s="184"/>
      <c r="C26" s="184"/>
      <c r="D26" s="184"/>
      <c r="E26" s="184"/>
      <c r="F26" s="184"/>
      <c r="G26" s="184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</sheetData>
  <mergeCells count="4">
    <mergeCell ref="B6:G6"/>
    <mergeCell ref="B25:G26"/>
    <mergeCell ref="E21:E22"/>
    <mergeCell ref="E9:E20"/>
  </mergeCells>
  <hyperlinks>
    <hyperlink ref="D9" location="_2010A126032011_3_8" display="2010A126032011-3,8" xr:uid="{00000000-0004-0000-0500-000000000000}"/>
    <hyperlink ref="D10" location="_2010A126032011_3_85" display="2010A126032011-3,85" xr:uid="{00000000-0004-0000-0500-000001000000}"/>
    <hyperlink ref="D11" location="_2010A126032011_4" display="2010A126032011-4" xr:uid="{00000000-0004-0000-0500-000002000000}"/>
    <hyperlink ref="D12" location="_2010A126032012_5_7" display="2010A126032012-5,7" xr:uid="{00000000-0004-0000-0500-000003000000}"/>
    <hyperlink ref="D13" location="_2010A126032012_5_8" display="2010A126032012-5,8" xr:uid="{00000000-0004-0000-0500-000004000000}"/>
    <hyperlink ref="D15" location="_2010A126032012_5_9" display="2010A126032012-5,9" xr:uid="{00000000-0004-0000-0500-000005000000}"/>
    <hyperlink ref="D14" location="_2010A126032012_5_85" display="2010A126032012-5,85" xr:uid="{00000000-0004-0000-0500-000006000000}"/>
    <hyperlink ref="D16" location="_2010A126032012_6" display="2010A126032012-6" xr:uid="{00000000-0004-0000-0500-000007000000}"/>
    <hyperlink ref="D17" location="_2010A126032013_6_95" display="2010A126032013-6,95" xr:uid="{00000000-0004-0000-0500-000008000000}"/>
    <hyperlink ref="D18" location="_2010A126032014_7_95" display="2010A126032014-7,95" xr:uid="{00000000-0004-0000-0500-000009000000}"/>
    <hyperlink ref="D19" location="_2010A126032014_8" display="2010A126032014-8" xr:uid="{00000000-0004-0000-0500-00000A000000}"/>
    <hyperlink ref="D20" location="_2010A126032015_9" display="2010A126032015-9" xr:uid="{00000000-0004-0000-0500-00000B000000}"/>
    <hyperlink ref="D21" location="_2010A226062013_7_1" display="2010A226062013-7,1" xr:uid="{00000000-0004-0000-0500-00000C000000}"/>
    <hyperlink ref="D22" location="_2010A226062013_7_2" display="2010A226062013-7,2" xr:uid="{00000000-0004-0000-0500-00000D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1"/>
  <sheetViews>
    <sheetView showGridLines="0" showRowColHeaders="0" zoomScale="87" zoomScaleNormal="87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16" sqref="N16"/>
    </sheetView>
  </sheetViews>
  <sheetFormatPr baseColWidth="10" defaultRowHeight="15" x14ac:dyDescent="0.25"/>
  <cols>
    <col min="1" max="1" width="6.28515625" style="11" customWidth="1"/>
    <col min="2" max="2" width="19.5703125" style="11" customWidth="1"/>
    <col min="3" max="3" width="14" style="11" bestFit="1" customWidth="1"/>
    <col min="4" max="4" width="19.5703125" style="11" bestFit="1" customWidth="1"/>
    <col min="5" max="5" width="18.85546875" style="11" bestFit="1" customWidth="1"/>
    <col min="6" max="6" width="20.85546875" style="11" bestFit="1" customWidth="1"/>
    <col min="7" max="7" width="22" style="11" bestFit="1" customWidth="1"/>
    <col min="8" max="8" width="13.140625" style="11" customWidth="1"/>
    <col min="9" max="9" width="8" style="11" bestFit="1" customWidth="1"/>
    <col min="10" max="11" width="12.140625" style="11" bestFit="1" customWidth="1"/>
    <col min="12" max="12" width="11.85546875" style="11" bestFit="1" customWidth="1"/>
    <col min="13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255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48"/>
      <c r="K7" s="48"/>
      <c r="L7" s="48"/>
    </row>
    <row r="8" spans="1:12" x14ac:dyDescent="0.25">
      <c r="A8" s="38"/>
      <c r="B8" s="29"/>
      <c r="C8" s="29"/>
      <c r="D8" s="29"/>
      <c r="E8" s="29"/>
      <c r="F8" s="29"/>
      <c r="G8" s="29"/>
      <c r="H8" s="29"/>
      <c r="I8" s="29"/>
      <c r="J8" s="197" t="s">
        <v>208</v>
      </c>
      <c r="K8" s="198"/>
      <c r="L8" s="199"/>
    </row>
    <row r="9" spans="1:12" ht="27.75" x14ac:dyDescent="0.25">
      <c r="A9" s="38"/>
      <c r="B9" s="88" t="s">
        <v>12</v>
      </c>
      <c r="C9" s="88" t="s">
        <v>286</v>
      </c>
      <c r="D9" s="88" t="s">
        <v>17</v>
      </c>
      <c r="E9" s="89" t="s">
        <v>35</v>
      </c>
      <c r="F9" s="89" t="s">
        <v>38</v>
      </c>
      <c r="G9" s="89" t="s">
        <v>36</v>
      </c>
      <c r="H9" s="88" t="s">
        <v>288</v>
      </c>
      <c r="I9" s="88" t="s">
        <v>289</v>
      </c>
      <c r="J9" s="90" t="s">
        <v>15</v>
      </c>
      <c r="K9" s="90" t="s">
        <v>16</v>
      </c>
      <c r="L9" s="90" t="s">
        <v>13</v>
      </c>
    </row>
    <row r="10" spans="1:12" x14ac:dyDescent="0.25">
      <c r="A10" s="38"/>
      <c r="B10" s="39">
        <v>40994</v>
      </c>
      <c r="C10" s="39" t="s">
        <v>247</v>
      </c>
      <c r="D10" s="40" t="s">
        <v>57</v>
      </c>
      <c r="E10" s="188">
        <v>10000000000</v>
      </c>
      <c r="F10" s="46">
        <v>5000000000</v>
      </c>
      <c r="G10" s="46">
        <v>5000000000</v>
      </c>
      <c r="H10" s="42">
        <v>6.9900000000000004E-2</v>
      </c>
      <c r="I10" s="42">
        <v>7.1122303605079665E-2</v>
      </c>
      <c r="J10" s="193">
        <v>6.9900000000000004E-2</v>
      </c>
      <c r="K10" s="193">
        <v>7.4999999999999997E-2</v>
      </c>
      <c r="L10" s="191">
        <v>2</v>
      </c>
    </row>
    <row r="11" spans="1:12" x14ac:dyDescent="0.25">
      <c r="A11" s="38"/>
      <c r="B11" s="39">
        <v>40994</v>
      </c>
      <c r="C11" s="39" t="s">
        <v>247</v>
      </c>
      <c r="D11" s="40" t="s">
        <v>58</v>
      </c>
      <c r="E11" s="189"/>
      <c r="F11" s="46">
        <v>5000000000</v>
      </c>
      <c r="G11" s="46">
        <v>5000000000</v>
      </c>
      <c r="H11" s="42">
        <v>7.4999999999999997E-2</v>
      </c>
      <c r="I11" s="42">
        <v>7.6407191157340987E-2</v>
      </c>
      <c r="J11" s="195"/>
      <c r="K11" s="195"/>
      <c r="L11" s="192"/>
    </row>
    <row r="12" spans="1:12" x14ac:dyDescent="0.25">
      <c r="A12" s="38"/>
      <c r="B12" s="39">
        <v>40994</v>
      </c>
      <c r="C12" s="39" t="s">
        <v>247</v>
      </c>
      <c r="D12" s="40" t="s">
        <v>59</v>
      </c>
      <c r="E12" s="188">
        <v>25000000000</v>
      </c>
      <c r="F12" s="46">
        <v>12500000000</v>
      </c>
      <c r="G12" s="46">
        <v>12500000000</v>
      </c>
      <c r="H12" s="42">
        <v>7.2400000000000006E-2</v>
      </c>
      <c r="I12" s="42">
        <v>7.3762664198875449E-2</v>
      </c>
      <c r="J12" s="193">
        <v>7.2400000000000006E-2</v>
      </c>
      <c r="K12" s="193">
        <v>7.7499999999999999E-2</v>
      </c>
      <c r="L12" s="191">
        <v>2</v>
      </c>
    </row>
    <row r="13" spans="1:12" x14ac:dyDescent="0.25">
      <c r="A13" s="38"/>
      <c r="B13" s="39">
        <v>40994</v>
      </c>
      <c r="C13" s="39" t="s">
        <v>247</v>
      </c>
      <c r="D13" s="40" t="s">
        <v>60</v>
      </c>
      <c r="E13" s="189"/>
      <c r="F13" s="46">
        <v>10000000000</v>
      </c>
      <c r="G13" s="46">
        <v>10000000000</v>
      </c>
      <c r="H13" s="42">
        <v>7.7499999999999999E-2</v>
      </c>
      <c r="I13" s="42">
        <v>7.9061159491539024E-2</v>
      </c>
      <c r="J13" s="195"/>
      <c r="K13" s="195"/>
      <c r="L13" s="192"/>
    </row>
    <row r="14" spans="1:12" x14ac:dyDescent="0.25">
      <c r="A14" s="38"/>
      <c r="B14" s="39">
        <v>40994</v>
      </c>
      <c r="C14" s="39" t="s">
        <v>247</v>
      </c>
      <c r="D14" s="40" t="s">
        <v>61</v>
      </c>
      <c r="E14" s="188">
        <v>25000000000</v>
      </c>
      <c r="F14" s="46">
        <v>15000000000</v>
      </c>
      <c r="G14" s="46">
        <v>15000000000</v>
      </c>
      <c r="H14" s="42">
        <v>7.7399999999999997E-2</v>
      </c>
      <c r="I14" s="42">
        <v>7.895310223102571E-2</v>
      </c>
      <c r="J14" s="193">
        <v>7.7399999999999997E-2</v>
      </c>
      <c r="K14" s="193">
        <v>8.2500000000000004E-2</v>
      </c>
      <c r="L14" s="191">
        <v>2</v>
      </c>
    </row>
    <row r="15" spans="1:12" x14ac:dyDescent="0.25">
      <c r="A15" s="38"/>
      <c r="B15" s="39">
        <v>40994</v>
      </c>
      <c r="C15" s="39" t="s">
        <v>247</v>
      </c>
      <c r="D15" s="40" t="s">
        <v>62</v>
      </c>
      <c r="E15" s="189"/>
      <c r="F15" s="46">
        <v>10000000000</v>
      </c>
      <c r="G15" s="46">
        <v>10000000000</v>
      </c>
      <c r="H15" s="42">
        <v>8.2500000000000004E-2</v>
      </c>
      <c r="I15" s="42">
        <v>8.4264180064201361E-2</v>
      </c>
      <c r="J15" s="195"/>
      <c r="K15" s="195"/>
      <c r="L15" s="192"/>
    </row>
    <row r="16" spans="1:12" x14ac:dyDescent="0.25">
      <c r="A16" s="38"/>
      <c r="B16" s="39">
        <v>40994</v>
      </c>
      <c r="C16" s="39" t="s">
        <v>247</v>
      </c>
      <c r="D16" s="40" t="s">
        <v>63</v>
      </c>
      <c r="E16" s="188">
        <v>25000000000</v>
      </c>
      <c r="F16" s="46">
        <v>20000000000</v>
      </c>
      <c r="G16" s="46">
        <v>20000000000</v>
      </c>
      <c r="H16" s="42">
        <v>7.9899999999999999E-2</v>
      </c>
      <c r="I16" s="42">
        <v>8.1496849656105055E-2</v>
      </c>
      <c r="J16" s="193">
        <v>7.9899999999999999E-2</v>
      </c>
      <c r="K16" s="193">
        <v>8.5000000000000006E-2</v>
      </c>
      <c r="L16" s="191">
        <v>2</v>
      </c>
    </row>
    <row r="17" spans="1:12" x14ac:dyDescent="0.25">
      <c r="A17" s="38"/>
      <c r="B17" s="39">
        <v>40994</v>
      </c>
      <c r="C17" s="39" t="s">
        <v>247</v>
      </c>
      <c r="D17" s="40" t="s">
        <v>64</v>
      </c>
      <c r="E17" s="189"/>
      <c r="F17" s="46">
        <v>5000000000</v>
      </c>
      <c r="G17" s="46">
        <v>5000000000</v>
      </c>
      <c r="H17" s="42">
        <v>8.5000000000000006E-2</v>
      </c>
      <c r="I17" s="42">
        <v>8.6807230114936837E-2</v>
      </c>
      <c r="J17" s="195"/>
      <c r="K17" s="195"/>
      <c r="L17" s="192"/>
    </row>
    <row r="18" spans="1:12" x14ac:dyDescent="0.25">
      <c r="A18" s="38"/>
      <c r="B18" s="39">
        <v>40994</v>
      </c>
      <c r="C18" s="39" t="s">
        <v>247</v>
      </c>
      <c r="D18" s="40" t="s">
        <v>65</v>
      </c>
      <c r="E18" s="188">
        <v>25000000000</v>
      </c>
      <c r="F18" s="46">
        <v>20000000000</v>
      </c>
      <c r="G18" s="46">
        <v>20000000000</v>
      </c>
      <c r="H18" s="42">
        <v>8.2400000000000001E-2</v>
      </c>
      <c r="I18" s="42">
        <v>8.4144327044487002E-2</v>
      </c>
      <c r="J18" s="193">
        <v>8.2400000000000001E-2</v>
      </c>
      <c r="K18" s="193">
        <v>8.7499999999999994E-2</v>
      </c>
      <c r="L18" s="191">
        <v>2</v>
      </c>
    </row>
    <row r="19" spans="1:12" x14ac:dyDescent="0.25">
      <c r="A19" s="38"/>
      <c r="B19" s="39">
        <v>40994</v>
      </c>
      <c r="C19" s="39" t="s">
        <v>247</v>
      </c>
      <c r="D19" s="40" t="s">
        <v>66</v>
      </c>
      <c r="E19" s="189"/>
      <c r="F19" s="46">
        <v>5000000000</v>
      </c>
      <c r="G19" s="46">
        <v>5000000000</v>
      </c>
      <c r="H19" s="42">
        <v>8.7499999999999994E-2</v>
      </c>
      <c r="I19" s="42">
        <v>8.9466592669487019E-2</v>
      </c>
      <c r="J19" s="195"/>
      <c r="K19" s="195"/>
      <c r="L19" s="192"/>
    </row>
    <row r="20" spans="1:12" x14ac:dyDescent="0.25">
      <c r="A20" s="38"/>
      <c r="B20" s="39">
        <v>40994</v>
      </c>
      <c r="C20" s="39" t="s">
        <v>247</v>
      </c>
      <c r="D20" s="40" t="s">
        <v>67</v>
      </c>
      <c r="E20" s="200">
        <v>30000000000</v>
      </c>
      <c r="F20" s="46">
        <v>20000000000</v>
      </c>
      <c r="G20" s="46">
        <v>20000000000</v>
      </c>
      <c r="H20" s="42">
        <v>8.4900000000000003E-2</v>
      </c>
      <c r="I20" s="42">
        <v>8.6703422665596011E-2</v>
      </c>
      <c r="J20" s="193">
        <v>8.4900000000000003E-2</v>
      </c>
      <c r="K20" s="193">
        <v>8.7499999999999994E-2</v>
      </c>
      <c r="L20" s="191">
        <v>3</v>
      </c>
    </row>
    <row r="21" spans="1:12" x14ac:dyDescent="0.25">
      <c r="A21" s="38"/>
      <c r="B21" s="39">
        <v>40994</v>
      </c>
      <c r="C21" s="39" t="s">
        <v>247</v>
      </c>
      <c r="D21" s="40" t="s">
        <v>79</v>
      </c>
      <c r="E21" s="201"/>
      <c r="F21" s="46">
        <v>30000000000</v>
      </c>
      <c r="G21" s="46">
        <v>30000000000</v>
      </c>
      <c r="H21" s="42">
        <v>8.7499999999999994E-2</v>
      </c>
      <c r="I21" s="42">
        <v>8.9415577054023768E-2</v>
      </c>
      <c r="J21" s="195"/>
      <c r="K21" s="195"/>
      <c r="L21" s="192"/>
    </row>
    <row r="22" spans="1:12" x14ac:dyDescent="0.25">
      <c r="A22" s="38"/>
      <c r="B22" s="39">
        <v>40994</v>
      </c>
      <c r="C22" s="39" t="s">
        <v>247</v>
      </c>
      <c r="D22" s="40" t="s">
        <v>68</v>
      </c>
      <c r="E22" s="188">
        <v>35000000000</v>
      </c>
      <c r="F22" s="46">
        <v>25000000000</v>
      </c>
      <c r="G22" s="46">
        <v>25000000000</v>
      </c>
      <c r="H22" s="42">
        <v>8.7400000000000005E-2</v>
      </c>
      <c r="I22" s="42">
        <v>8.9359769225120567E-2</v>
      </c>
      <c r="J22" s="193">
        <v>8.7400000000000005E-2</v>
      </c>
      <c r="K22" s="193">
        <v>0.09</v>
      </c>
      <c r="L22" s="191">
        <v>2</v>
      </c>
    </row>
    <row r="23" spans="1:12" x14ac:dyDescent="0.25">
      <c r="A23" s="38"/>
      <c r="B23" s="39">
        <v>40994</v>
      </c>
      <c r="C23" s="39" t="s">
        <v>247</v>
      </c>
      <c r="D23" s="40" t="s">
        <v>69</v>
      </c>
      <c r="E23" s="189"/>
      <c r="F23" s="46">
        <v>35000000000</v>
      </c>
      <c r="G23" s="46">
        <v>35000000000</v>
      </c>
      <c r="H23" s="42">
        <v>0.09</v>
      </c>
      <c r="I23" s="42">
        <v>9.2077884078025821E-2</v>
      </c>
      <c r="J23" s="195"/>
      <c r="K23" s="195"/>
      <c r="L23" s="192"/>
    </row>
    <row r="24" spans="1:12" x14ac:dyDescent="0.25">
      <c r="A24" s="38"/>
      <c r="B24" s="39">
        <v>40994</v>
      </c>
      <c r="C24" s="39" t="s">
        <v>247</v>
      </c>
      <c r="D24" s="40" t="s">
        <v>70</v>
      </c>
      <c r="E24" s="188">
        <v>20000000000</v>
      </c>
      <c r="F24" s="46">
        <v>20000000000</v>
      </c>
      <c r="G24" s="46">
        <v>20000000000</v>
      </c>
      <c r="H24" s="42">
        <v>8.9700000000000002E-2</v>
      </c>
      <c r="I24" s="42">
        <v>9.1711387038230896E-2</v>
      </c>
      <c r="J24" s="193">
        <v>8.9700000000000002E-2</v>
      </c>
      <c r="K24" s="193">
        <v>9.2499999999999999E-2</v>
      </c>
      <c r="L24" s="191">
        <v>3</v>
      </c>
    </row>
    <row r="25" spans="1:12" x14ac:dyDescent="0.25">
      <c r="A25" s="38"/>
      <c r="B25" s="39">
        <v>40994</v>
      </c>
      <c r="C25" s="39" t="s">
        <v>247</v>
      </c>
      <c r="D25" s="40" t="s">
        <v>71</v>
      </c>
      <c r="E25" s="190"/>
      <c r="F25" s="46">
        <v>5000000000</v>
      </c>
      <c r="G25" s="46">
        <v>5000000000</v>
      </c>
      <c r="H25" s="42">
        <v>8.9899999999999994E-2</v>
      </c>
      <c r="I25" s="42">
        <v>9.1920366883277899E-2</v>
      </c>
      <c r="J25" s="194"/>
      <c r="K25" s="194"/>
      <c r="L25" s="196"/>
    </row>
    <row r="26" spans="1:12" x14ac:dyDescent="0.25">
      <c r="A26" s="38"/>
      <c r="B26" s="39">
        <v>40994</v>
      </c>
      <c r="C26" s="39" t="s">
        <v>247</v>
      </c>
      <c r="D26" s="40" t="s">
        <v>72</v>
      </c>
      <c r="E26" s="189"/>
      <c r="F26" s="46">
        <v>20000000000</v>
      </c>
      <c r="G26" s="46">
        <v>20000000000</v>
      </c>
      <c r="H26" s="42">
        <v>9.2499999999999999E-2</v>
      </c>
      <c r="I26" s="42">
        <v>9.4638934731483465E-2</v>
      </c>
      <c r="J26" s="195"/>
      <c r="K26" s="195"/>
      <c r="L26" s="192"/>
    </row>
    <row r="27" spans="1:12" x14ac:dyDescent="0.25">
      <c r="A27" s="38"/>
      <c r="B27" s="39">
        <v>40994</v>
      </c>
      <c r="C27" s="39" t="s">
        <v>247</v>
      </c>
      <c r="D27" s="40" t="s">
        <v>73</v>
      </c>
      <c r="E27" s="188">
        <v>30000000000</v>
      </c>
      <c r="F27" s="46">
        <v>30000000000</v>
      </c>
      <c r="G27" s="46">
        <v>30000000000</v>
      </c>
      <c r="H27" s="42">
        <v>9.2200000000000004E-2</v>
      </c>
      <c r="I27" s="42">
        <v>9.4367608428001404E-2</v>
      </c>
      <c r="J27" s="193">
        <v>9.2200000000000004E-2</v>
      </c>
      <c r="K27" s="193">
        <v>9.5000000000000001E-2</v>
      </c>
      <c r="L27" s="191">
        <v>3</v>
      </c>
    </row>
    <row r="28" spans="1:12" x14ac:dyDescent="0.25">
      <c r="A28" s="38"/>
      <c r="B28" s="39">
        <v>40994</v>
      </c>
      <c r="C28" s="39" t="s">
        <v>247</v>
      </c>
      <c r="D28" s="40" t="s">
        <v>74</v>
      </c>
      <c r="E28" s="190"/>
      <c r="F28" s="46">
        <v>7500000000</v>
      </c>
      <c r="G28" s="46">
        <v>7500000000</v>
      </c>
      <c r="H28" s="42">
        <v>9.2399999999999996E-2</v>
      </c>
      <c r="I28" s="42">
        <v>9.457700550556182E-2</v>
      </c>
      <c r="J28" s="194"/>
      <c r="K28" s="194"/>
      <c r="L28" s="196"/>
    </row>
    <row r="29" spans="1:12" x14ac:dyDescent="0.25">
      <c r="A29" s="38"/>
      <c r="B29" s="39">
        <v>40994</v>
      </c>
      <c r="C29" s="39" t="s">
        <v>247</v>
      </c>
      <c r="D29" s="40" t="s">
        <v>75</v>
      </c>
      <c r="E29" s="189"/>
      <c r="F29" s="46">
        <v>30000000000</v>
      </c>
      <c r="G29" s="46">
        <v>30000000000</v>
      </c>
      <c r="H29" s="42">
        <v>9.5000000000000001E-2</v>
      </c>
      <c r="I29" s="42">
        <v>9.7301036119461032E-2</v>
      </c>
      <c r="J29" s="195"/>
      <c r="K29" s="195"/>
      <c r="L29" s="192"/>
    </row>
    <row r="30" spans="1:12" x14ac:dyDescent="0.25">
      <c r="A30" s="38"/>
      <c r="B30" s="39">
        <v>40994</v>
      </c>
      <c r="C30" s="39" t="s">
        <v>247</v>
      </c>
      <c r="D30" s="40" t="s">
        <v>76</v>
      </c>
      <c r="E30" s="188">
        <v>25000000000</v>
      </c>
      <c r="F30" s="46">
        <v>25000000000</v>
      </c>
      <c r="G30" s="46">
        <v>25000000000</v>
      </c>
      <c r="H30" s="42">
        <v>9.7299999999999998E-2</v>
      </c>
      <c r="I30" s="42">
        <v>9.9668318033218378E-2</v>
      </c>
      <c r="J30" s="193">
        <v>9.7299999999999998E-2</v>
      </c>
      <c r="K30" s="193">
        <v>0.1</v>
      </c>
      <c r="L30" s="191">
        <v>3</v>
      </c>
    </row>
    <row r="31" spans="1:12" x14ac:dyDescent="0.25">
      <c r="A31" s="38"/>
      <c r="B31" s="39">
        <v>40994</v>
      </c>
      <c r="C31" s="39" t="s">
        <v>247</v>
      </c>
      <c r="D31" s="40" t="s">
        <v>77</v>
      </c>
      <c r="E31" s="190"/>
      <c r="F31" s="46">
        <v>25000000000</v>
      </c>
      <c r="G31" s="46">
        <v>25000000000</v>
      </c>
      <c r="H31" s="42">
        <v>9.7500000000000003E-2</v>
      </c>
      <c r="I31" s="42">
        <v>9.9878066778182978E-2</v>
      </c>
      <c r="J31" s="194"/>
      <c r="K31" s="194"/>
      <c r="L31" s="196"/>
    </row>
    <row r="32" spans="1:12" x14ac:dyDescent="0.25">
      <c r="A32" s="38"/>
      <c r="B32" s="39">
        <v>40994</v>
      </c>
      <c r="C32" s="39" t="s">
        <v>247</v>
      </c>
      <c r="D32" s="40" t="s">
        <v>78</v>
      </c>
      <c r="E32" s="189"/>
      <c r="F32" s="46">
        <v>5000000000</v>
      </c>
      <c r="G32" s="46">
        <v>5000000000</v>
      </c>
      <c r="H32" s="42">
        <v>0.1</v>
      </c>
      <c r="I32" s="42">
        <v>0.10250158905982973</v>
      </c>
      <c r="J32" s="195"/>
      <c r="K32" s="195"/>
      <c r="L32" s="192"/>
    </row>
    <row r="33" spans="1:12" x14ac:dyDescent="0.25">
      <c r="A33" s="38"/>
      <c r="B33" s="39">
        <v>41106</v>
      </c>
      <c r="C33" s="39" t="s">
        <v>33</v>
      </c>
      <c r="D33" s="40" t="s">
        <v>80</v>
      </c>
      <c r="E33" s="188">
        <v>250000000000</v>
      </c>
      <c r="F33" s="46">
        <v>157626000000</v>
      </c>
      <c r="G33" s="46">
        <v>97000000000</v>
      </c>
      <c r="H33" s="42">
        <v>7.7499999999999999E-2</v>
      </c>
      <c r="I33" s="42">
        <v>7.8988751769065862E-2</v>
      </c>
      <c r="J33" s="49">
        <v>7.4999999999999997E-2</v>
      </c>
      <c r="K33" s="49">
        <v>9.5000000000000001E-2</v>
      </c>
      <c r="L33" s="50">
        <v>6</v>
      </c>
    </row>
    <row r="34" spans="1:12" x14ac:dyDescent="0.25">
      <c r="A34" s="38"/>
      <c r="B34" s="39">
        <v>41106</v>
      </c>
      <c r="C34" s="39" t="s">
        <v>33</v>
      </c>
      <c r="D34" s="40" t="s">
        <v>81</v>
      </c>
      <c r="E34" s="190"/>
      <c r="F34" s="46">
        <v>77375000000</v>
      </c>
      <c r="G34" s="46">
        <v>55000000000</v>
      </c>
      <c r="H34" s="42">
        <v>8.7499999999999994E-2</v>
      </c>
      <c r="I34" s="42">
        <v>8.9342960715293906E-2</v>
      </c>
      <c r="J34" s="49">
        <v>8.7499999999999994E-2</v>
      </c>
      <c r="K34" s="49">
        <v>0.10249999999999999</v>
      </c>
      <c r="L34" s="50">
        <v>6</v>
      </c>
    </row>
    <row r="35" spans="1:12" x14ac:dyDescent="0.25">
      <c r="A35" s="38"/>
      <c r="B35" s="39">
        <v>41106</v>
      </c>
      <c r="C35" s="39" t="s">
        <v>33</v>
      </c>
      <c r="D35" s="40" t="s">
        <v>82</v>
      </c>
      <c r="E35" s="189"/>
      <c r="F35" s="46">
        <v>72501000000</v>
      </c>
      <c r="G35" s="46">
        <v>45625000000</v>
      </c>
      <c r="H35" s="42">
        <v>9.7500000000000003E-2</v>
      </c>
      <c r="I35" s="42">
        <v>9.9805670976638811E-2</v>
      </c>
      <c r="J35" s="49">
        <v>9.4499999999999987E-2</v>
      </c>
      <c r="K35" s="49">
        <v>0.112</v>
      </c>
      <c r="L35" s="50">
        <v>5</v>
      </c>
    </row>
    <row r="36" spans="1:12" x14ac:dyDescent="0.25">
      <c r="A36" s="38"/>
      <c r="B36" s="39">
        <v>41108</v>
      </c>
      <c r="C36" s="39" t="s">
        <v>34</v>
      </c>
      <c r="D36" s="40" t="s">
        <v>83</v>
      </c>
      <c r="E36" s="46">
        <v>20000000000</v>
      </c>
      <c r="F36" s="46">
        <v>29300000000</v>
      </c>
      <c r="G36" s="46">
        <v>10100000000</v>
      </c>
      <c r="H36" s="42">
        <v>1</v>
      </c>
      <c r="I36" s="42">
        <v>7.0189997553825378E-2</v>
      </c>
      <c r="J36" s="42">
        <v>0.94910000000000005</v>
      </c>
      <c r="K36" s="42">
        <v>1</v>
      </c>
      <c r="L36" s="51">
        <v>14</v>
      </c>
    </row>
    <row r="37" spans="1:12" x14ac:dyDescent="0.25">
      <c r="A37" s="38"/>
      <c r="B37" s="39">
        <v>41108</v>
      </c>
      <c r="C37" s="39" t="s">
        <v>34</v>
      </c>
      <c r="D37" s="40" t="s">
        <v>84</v>
      </c>
      <c r="E37" s="46">
        <v>30000000000</v>
      </c>
      <c r="F37" s="46">
        <v>12039000000</v>
      </c>
      <c r="G37" s="46">
        <v>11936000000</v>
      </c>
      <c r="H37" s="42">
        <v>1</v>
      </c>
      <c r="I37" s="42">
        <v>0.10765683054924011</v>
      </c>
      <c r="J37" s="42">
        <v>0.98499999999999999</v>
      </c>
      <c r="K37" s="42">
        <v>1</v>
      </c>
      <c r="L37" s="51">
        <v>39</v>
      </c>
    </row>
    <row r="38" spans="1:12" x14ac:dyDescent="0.25">
      <c r="A38" s="38"/>
      <c r="B38" s="39">
        <v>41165</v>
      </c>
      <c r="C38" s="39" t="s">
        <v>33</v>
      </c>
      <c r="D38" s="40" t="s">
        <v>85</v>
      </c>
      <c r="E38" s="188">
        <v>200000000000</v>
      </c>
      <c r="F38" s="46">
        <v>41000000000</v>
      </c>
      <c r="G38" s="46">
        <v>26000000000</v>
      </c>
      <c r="H38" s="42">
        <v>7.7499999999999999E-2</v>
      </c>
      <c r="I38" s="42">
        <v>9.1049000620841994E-2</v>
      </c>
      <c r="J38" s="42">
        <v>7.6999999999999999E-2</v>
      </c>
      <c r="K38" s="42">
        <v>8.7499999999999994E-2</v>
      </c>
      <c r="L38" s="51">
        <v>4</v>
      </c>
    </row>
    <row r="39" spans="1:12" x14ac:dyDescent="0.25">
      <c r="A39" s="38"/>
      <c r="B39" s="39">
        <v>41165</v>
      </c>
      <c r="C39" s="39" t="s">
        <v>33</v>
      </c>
      <c r="D39" s="40" t="s">
        <v>254</v>
      </c>
      <c r="E39" s="190"/>
      <c r="F39" s="46">
        <v>15000000000</v>
      </c>
      <c r="G39" s="46" t="s">
        <v>14</v>
      </c>
      <c r="H39" s="42" t="s">
        <v>14</v>
      </c>
      <c r="I39" s="42" t="s">
        <v>14</v>
      </c>
      <c r="J39" s="42">
        <v>9.7500000000000003E-2</v>
      </c>
      <c r="K39" s="42" t="s">
        <v>14</v>
      </c>
      <c r="L39" s="51">
        <v>1</v>
      </c>
    </row>
    <row r="40" spans="1:12" x14ac:dyDescent="0.25">
      <c r="A40" s="38"/>
      <c r="B40" s="39">
        <v>41165</v>
      </c>
      <c r="C40" s="39" t="s">
        <v>33</v>
      </c>
      <c r="D40" s="40" t="s">
        <v>86</v>
      </c>
      <c r="E40" s="189"/>
      <c r="F40" s="46">
        <v>125000000000</v>
      </c>
      <c r="G40" s="46">
        <v>90000000000</v>
      </c>
      <c r="H40" s="42">
        <v>9.7500000000000003E-2</v>
      </c>
      <c r="I40" s="42">
        <v>9.9897044897079484E-2</v>
      </c>
      <c r="J40" s="42">
        <v>9.5000000000000001E-2</v>
      </c>
      <c r="K40" s="42">
        <v>0.112</v>
      </c>
      <c r="L40" s="51">
        <v>5</v>
      </c>
    </row>
    <row r="41" spans="1:12" x14ac:dyDescent="0.25">
      <c r="A41" s="38"/>
      <c r="B41" s="39">
        <v>41177</v>
      </c>
      <c r="C41" s="39" t="s">
        <v>34</v>
      </c>
      <c r="D41" s="40" t="s">
        <v>87</v>
      </c>
      <c r="E41" s="46">
        <v>12000000000</v>
      </c>
      <c r="F41" s="46">
        <v>14110000000</v>
      </c>
      <c r="G41" s="46">
        <v>12000000000</v>
      </c>
      <c r="H41" s="42">
        <v>1</v>
      </c>
      <c r="I41" s="42">
        <v>0.11038950085639954</v>
      </c>
      <c r="J41" s="42">
        <v>0.99</v>
      </c>
      <c r="K41" s="52">
        <v>1.005007</v>
      </c>
      <c r="L41" s="51">
        <v>11</v>
      </c>
    </row>
    <row r="42" spans="1:12" x14ac:dyDescent="0.25">
      <c r="A42" s="38"/>
      <c r="B42" s="39">
        <v>41177</v>
      </c>
      <c r="C42" s="39" t="s">
        <v>34</v>
      </c>
      <c r="D42" s="40" t="s">
        <v>88</v>
      </c>
      <c r="E42" s="46">
        <v>14000000000</v>
      </c>
      <c r="F42" s="46">
        <v>14765000000</v>
      </c>
      <c r="G42" s="46">
        <v>4755000000</v>
      </c>
      <c r="H42" s="42">
        <v>1</v>
      </c>
      <c r="I42" s="42">
        <v>0.11566458344459535</v>
      </c>
      <c r="J42" s="53">
        <v>0.95367999999999997</v>
      </c>
      <c r="K42" s="53">
        <v>1.0052399999999999</v>
      </c>
      <c r="L42" s="51">
        <v>9</v>
      </c>
    </row>
    <row r="43" spans="1:12" x14ac:dyDescent="0.25">
      <c r="A43" s="38"/>
      <c r="B43" s="39">
        <v>41177</v>
      </c>
      <c r="C43" s="39" t="s">
        <v>34</v>
      </c>
      <c r="D43" s="40" t="s">
        <v>89</v>
      </c>
      <c r="E43" s="46">
        <v>14000000000</v>
      </c>
      <c r="F43" s="46">
        <v>12005000000</v>
      </c>
      <c r="G43" s="46">
        <v>1486000000</v>
      </c>
      <c r="H43" s="42">
        <v>1</v>
      </c>
      <c r="I43" s="42">
        <v>0.12095215916633603</v>
      </c>
      <c r="J43" s="53">
        <v>0.95058999999999994</v>
      </c>
      <c r="K43" s="52">
        <v>1.0054730000000001</v>
      </c>
      <c r="L43" s="51">
        <v>19</v>
      </c>
    </row>
    <row r="44" spans="1:12" x14ac:dyDescent="0.25">
      <c r="A44" s="38"/>
      <c r="B44" s="39">
        <v>41205</v>
      </c>
      <c r="C44" s="39" t="s">
        <v>33</v>
      </c>
      <c r="D44" s="40" t="s">
        <v>90</v>
      </c>
      <c r="E44" s="188">
        <v>300000000000</v>
      </c>
      <c r="F44" s="46">
        <v>18000000000</v>
      </c>
      <c r="G44" s="46">
        <v>18000000000</v>
      </c>
      <c r="H44" s="42">
        <v>7.7499999999999999E-2</v>
      </c>
      <c r="I44" s="42">
        <v>7.9014381766319294E-2</v>
      </c>
      <c r="J44" s="42">
        <v>7.7499999999999999E-2</v>
      </c>
      <c r="K44" s="42" t="s">
        <v>14</v>
      </c>
      <c r="L44" s="51">
        <v>2</v>
      </c>
    </row>
    <row r="45" spans="1:12" x14ac:dyDescent="0.25">
      <c r="A45" s="38"/>
      <c r="B45" s="39">
        <v>41205</v>
      </c>
      <c r="C45" s="39" t="s">
        <v>33</v>
      </c>
      <c r="D45" s="40" t="s">
        <v>91</v>
      </c>
      <c r="E45" s="190"/>
      <c r="F45" s="46">
        <v>5000000000</v>
      </c>
      <c r="G45" s="46">
        <v>5000000000</v>
      </c>
      <c r="H45" s="42">
        <v>8.7499999999999994E-2</v>
      </c>
      <c r="I45" s="42">
        <v>8.9430484175682085E-2</v>
      </c>
      <c r="J45" s="42">
        <v>8.7499999999999994E-2</v>
      </c>
      <c r="K45" s="42" t="s">
        <v>14</v>
      </c>
      <c r="L45" s="51">
        <v>1</v>
      </c>
    </row>
    <row r="46" spans="1:12" x14ac:dyDescent="0.25">
      <c r="A46" s="38"/>
      <c r="B46" s="39">
        <v>41205</v>
      </c>
      <c r="C46" s="39" t="s">
        <v>33</v>
      </c>
      <c r="D46" s="40" t="s">
        <v>92</v>
      </c>
      <c r="E46" s="189"/>
      <c r="F46" s="46">
        <v>56000000000</v>
      </c>
      <c r="G46" s="46">
        <v>48000000000</v>
      </c>
      <c r="H46" s="42">
        <v>9.7500000000000003E-2</v>
      </c>
      <c r="I46" s="42">
        <v>9.9897044897079484E-2</v>
      </c>
      <c r="J46" s="42">
        <v>9.7500000000000003E-2</v>
      </c>
      <c r="K46" s="42">
        <v>0.112</v>
      </c>
      <c r="L46" s="51">
        <v>4</v>
      </c>
    </row>
    <row r="47" spans="1:12" x14ac:dyDescent="0.25">
      <c r="A47" s="38"/>
      <c r="B47" s="39">
        <v>41235</v>
      </c>
      <c r="C47" s="39" t="s">
        <v>33</v>
      </c>
      <c r="D47" s="40" t="s">
        <v>93</v>
      </c>
      <c r="E47" s="188">
        <v>100000000000</v>
      </c>
      <c r="F47" s="46">
        <v>33000000000</v>
      </c>
      <c r="G47" s="46">
        <v>33000000000</v>
      </c>
      <c r="H47" s="42">
        <v>7.7499999999999999E-2</v>
      </c>
      <c r="I47" s="42">
        <v>7.9014381766319294E-2</v>
      </c>
      <c r="J47" s="42">
        <v>7.7499999999999999E-2</v>
      </c>
      <c r="K47" s="42" t="s">
        <v>14</v>
      </c>
      <c r="L47" s="51">
        <v>2</v>
      </c>
    </row>
    <row r="48" spans="1:12" x14ac:dyDescent="0.25">
      <c r="A48" s="38"/>
      <c r="B48" s="39">
        <v>41235</v>
      </c>
      <c r="C48" s="39" t="s">
        <v>33</v>
      </c>
      <c r="D48" s="40" t="s">
        <v>94</v>
      </c>
      <c r="E48" s="190"/>
      <c r="F48" s="46">
        <v>30000000000</v>
      </c>
      <c r="G48" s="46">
        <v>30000000000</v>
      </c>
      <c r="H48" s="42">
        <v>8.7499999999999994E-2</v>
      </c>
      <c r="I48" s="42">
        <v>8.9430484175682085E-2</v>
      </c>
      <c r="J48" s="42">
        <v>8.7499999999999994E-2</v>
      </c>
      <c r="K48" s="42" t="s">
        <v>14</v>
      </c>
      <c r="L48" s="51">
        <v>1</v>
      </c>
    </row>
    <row r="49" spans="1:12" x14ac:dyDescent="0.25">
      <c r="A49" s="38"/>
      <c r="B49" s="39">
        <v>41235</v>
      </c>
      <c r="C49" s="39" t="s">
        <v>33</v>
      </c>
      <c r="D49" s="40" t="s">
        <v>95</v>
      </c>
      <c r="E49" s="189"/>
      <c r="F49" s="46">
        <v>108000000000</v>
      </c>
      <c r="G49" s="46">
        <v>100000000000</v>
      </c>
      <c r="H49" s="42">
        <v>9.7500000000000003E-2</v>
      </c>
      <c r="I49" s="42">
        <v>0.10880562663078308</v>
      </c>
      <c r="J49" s="42">
        <v>9.7500000000000003E-2</v>
      </c>
      <c r="K49" s="42">
        <v>0.112</v>
      </c>
      <c r="L49" s="51">
        <v>3</v>
      </c>
    </row>
    <row r="50" spans="1:12" x14ac:dyDescent="0.25">
      <c r="A50" s="38"/>
      <c r="B50" s="39">
        <v>41242</v>
      </c>
      <c r="C50" s="39" t="s">
        <v>33</v>
      </c>
      <c r="D50" s="40" t="s">
        <v>96</v>
      </c>
      <c r="E50" s="46" t="s">
        <v>14</v>
      </c>
      <c r="F50" s="46">
        <v>50000000000</v>
      </c>
      <c r="G50" s="46">
        <v>50000000000</v>
      </c>
      <c r="H50" s="42">
        <v>6.25E-2</v>
      </c>
      <c r="I50" s="42">
        <v>6.365649998188018E-2</v>
      </c>
      <c r="J50" s="42" t="s">
        <v>14</v>
      </c>
      <c r="K50" s="42" t="s">
        <v>14</v>
      </c>
      <c r="L50" s="51">
        <v>1</v>
      </c>
    </row>
    <row r="51" spans="1:12" x14ac:dyDescent="0.25">
      <c r="A51" s="38"/>
      <c r="B51" s="39">
        <v>41243</v>
      </c>
      <c r="C51" s="39" t="s">
        <v>34</v>
      </c>
      <c r="D51" s="40" t="s">
        <v>98</v>
      </c>
      <c r="E51" s="46">
        <v>8500000000</v>
      </c>
      <c r="F51" s="46">
        <v>2505000000</v>
      </c>
      <c r="G51" s="46">
        <v>2505000000</v>
      </c>
      <c r="H51" s="42">
        <v>1</v>
      </c>
      <c r="I51" s="42">
        <v>7.9001697897911088E-2</v>
      </c>
      <c r="J51" s="42">
        <v>1</v>
      </c>
      <c r="K51" s="52">
        <v>1.0004649999999999</v>
      </c>
      <c r="L51" s="51">
        <v>3</v>
      </c>
    </row>
    <row r="52" spans="1:12" x14ac:dyDescent="0.25">
      <c r="A52" s="38"/>
      <c r="B52" s="39">
        <v>41243</v>
      </c>
      <c r="C52" s="39" t="s">
        <v>34</v>
      </c>
      <c r="D52" s="40" t="s">
        <v>97</v>
      </c>
      <c r="E52" s="46">
        <v>1500000000</v>
      </c>
      <c r="F52" s="46">
        <v>1500000000</v>
      </c>
      <c r="G52" s="46">
        <v>1500000000</v>
      </c>
      <c r="H52" s="52">
        <v>1.0004649999999999</v>
      </c>
      <c r="I52" s="42">
        <v>0.11027662158012391</v>
      </c>
      <c r="J52" s="52">
        <v>1.0004649999999999</v>
      </c>
      <c r="K52" s="52"/>
      <c r="L52" s="51">
        <v>1</v>
      </c>
    </row>
    <row r="53" spans="1:12" x14ac:dyDescent="0.25">
      <c r="A53" s="3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25">
      <c r="A54" s="38"/>
      <c r="B54" s="31" t="s">
        <v>274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184" t="s">
        <v>275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</row>
    <row r="56" spans="1:12" x14ac:dyDescent="0.25">
      <c r="A56" s="38"/>
      <c r="B56" s="184" t="s">
        <v>276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</row>
    <row r="57" spans="1:12" x14ac:dyDescent="0.25">
      <c r="A57" s="38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</row>
    <row r="58" spans="1:12" x14ac:dyDescent="0.25">
      <c r="A58" s="38"/>
      <c r="B58" s="32" t="str">
        <f>+Subastas!B34</f>
        <v>Fuente: Dirección General de Política de Endeudamiento. VEP. MEF.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</sheetData>
  <mergeCells count="48">
    <mergeCell ref="K14:K15"/>
    <mergeCell ref="L20:L21"/>
    <mergeCell ref="J22:J23"/>
    <mergeCell ref="E20:E21"/>
    <mergeCell ref="E30:E32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E18:E19"/>
    <mergeCell ref="E22:E23"/>
    <mergeCell ref="E24:E26"/>
    <mergeCell ref="E27:E29"/>
    <mergeCell ref="B6:L6"/>
    <mergeCell ref="E10:E11"/>
    <mergeCell ref="E12:E13"/>
    <mergeCell ref="E14:E15"/>
    <mergeCell ref="E16:E17"/>
    <mergeCell ref="J8:L8"/>
    <mergeCell ref="J10:J11"/>
    <mergeCell ref="K10:K11"/>
    <mergeCell ref="L10:L11"/>
    <mergeCell ref="J12:J13"/>
    <mergeCell ref="K12:K13"/>
    <mergeCell ref="L12:L13"/>
    <mergeCell ref="J14:J15"/>
    <mergeCell ref="K22:K23"/>
    <mergeCell ref="L22:L23"/>
    <mergeCell ref="J24:J26"/>
    <mergeCell ref="K24:K26"/>
    <mergeCell ref="L24:L26"/>
    <mergeCell ref="B56:L57"/>
    <mergeCell ref="J27:J29"/>
    <mergeCell ref="K27:K29"/>
    <mergeCell ref="L27:L29"/>
    <mergeCell ref="J30:J32"/>
    <mergeCell ref="K30:K32"/>
    <mergeCell ref="L30:L32"/>
    <mergeCell ref="B55:L55"/>
    <mergeCell ref="E38:E40"/>
    <mergeCell ref="E44:E46"/>
    <mergeCell ref="E47:E49"/>
    <mergeCell ref="E33:E35"/>
  </mergeCells>
  <hyperlinks>
    <hyperlink ref="D10" location="_2012A126092014_6_99" display="2012A126092014-6,99" xr:uid="{00000000-0004-0000-0600-000000000000}"/>
    <hyperlink ref="D11" location="_2012A126092014_7_50" display="2012A126092014-7,50" xr:uid="{00000000-0004-0000-0600-000001000000}"/>
    <hyperlink ref="D12" location="_2012A126112014_7_24" display="2012A126112014-7,24" xr:uid="{00000000-0004-0000-0600-000002000000}"/>
    <hyperlink ref="D13" location="_2012A126112014_7_75" display="2012A126112014-7,75" xr:uid="{00000000-0004-0000-0600-000003000000}"/>
    <hyperlink ref="D14" location="_2012A126062015_7_74" display="2012A126062015-7,74" xr:uid="{00000000-0004-0000-0600-000004000000}"/>
    <hyperlink ref="D15" location="_2012A126062015_8_25" display="2012A126062015-8,25" xr:uid="{00000000-0004-0000-0600-000005000000}"/>
    <hyperlink ref="D16" location="_2012A126092015_7_99" display="2012A126092015-7,99" xr:uid="{00000000-0004-0000-0600-000006000000}"/>
    <hyperlink ref="D17" location="_2012A126092015_8_50" display="2012A126092015-8,50" xr:uid="{00000000-0004-0000-0600-000007000000}"/>
    <hyperlink ref="D18" location="_2012A126112015_8_24" display="2012A126112015-8,24" xr:uid="{00000000-0004-0000-0600-000008000000}"/>
    <hyperlink ref="D19" location="_2012A126112015_8_75" display="2012A126112015-8,75" xr:uid="{00000000-0004-0000-0600-000009000000}"/>
    <hyperlink ref="D20" location="_2012A126032016_8_49" display="2012A126032016-8,49" xr:uid="{00000000-0004-0000-0600-00000A000000}"/>
    <hyperlink ref="D22" location="_2012A126062016_8_74" display="2012A126062016-8,74" xr:uid="{00000000-0004-0000-0600-00000B000000}"/>
    <hyperlink ref="D23" location="_2012A126062016_9_00" display="2012A126062016-9,00" xr:uid="{00000000-0004-0000-0600-00000C000000}"/>
    <hyperlink ref="D24" location="_2012A126092016_8_97" display="2012A126092016-8,97" xr:uid="{00000000-0004-0000-0600-00000D000000}"/>
    <hyperlink ref="D25" location="_2012A126092016_8_99" display="2012A126092016-8,99" xr:uid="{00000000-0004-0000-0600-00000E000000}"/>
    <hyperlink ref="D26" location="_2012A126092016_9_25" display="2012A126092016-9,25" xr:uid="{00000000-0004-0000-0600-00000F000000}"/>
    <hyperlink ref="D27" location="_2012A126112016_9_22" display="2012A126112016-9,22" xr:uid="{00000000-0004-0000-0600-000010000000}"/>
    <hyperlink ref="D28" location="_2012A126112016_9_24" display="2012A126112016-9,24" xr:uid="{00000000-0004-0000-0600-000011000000}"/>
    <hyperlink ref="D29" location="_2012A126112016_9_50" display="2012A126112016-9,50" xr:uid="{00000000-0004-0000-0600-000012000000}"/>
    <hyperlink ref="D30" location="_2012A126032017_9_73" display="2012A126032017-9,73" xr:uid="{00000000-0004-0000-0600-000013000000}"/>
    <hyperlink ref="D31" location="_2012A126032017_9_75" display="2012A126032017-9,75" xr:uid="{00000000-0004-0000-0600-000014000000}"/>
    <hyperlink ref="D32" location="_2012A126032017_10_0" display="2012A126032017-10,0" xr:uid="{00000000-0004-0000-0600-000015000000}"/>
    <hyperlink ref="D21" location="_2012A126032016_8_75" display="2012A126032016-8,75" xr:uid="{00000000-0004-0000-0600-000016000000}"/>
    <hyperlink ref="D33" location="_2012A217072015" display="2012A217072015" xr:uid="{00000000-0004-0000-0600-000017000000}"/>
    <hyperlink ref="D34" location="_2012A217072016" display="2012A217072016" xr:uid="{00000000-0004-0000-0600-000018000000}"/>
    <hyperlink ref="D35" location="_2012A217072017" display="2012A217072017" xr:uid="{00000000-0004-0000-0600-000019000000}"/>
    <hyperlink ref="D36" location="PYTNA01F1024" display="PYTNA01F1024" xr:uid="{00000000-0004-0000-0600-00001A000000}"/>
    <hyperlink ref="D37" location="PYTNA02F1030" display="PYTNA02F1030" xr:uid="{00000000-0004-0000-0600-00001B000000}"/>
    <hyperlink ref="D38" location="_2012A414092015" display="2012A414092015" xr:uid="{00000000-0004-0000-0600-00001C000000}"/>
    <hyperlink ref="D40" location="_2012A413092017" display="2012A413092017" xr:uid="{00000000-0004-0000-0600-00001D000000}"/>
    <hyperlink ref="D39" location="_2012A413092016" display="2012A413092016" xr:uid="{00000000-0004-0000-0600-00001E000000}"/>
    <hyperlink ref="D41" location="PYTNA01F1412" display="PYTNA01F1412" xr:uid="{00000000-0004-0000-0600-00001F000000}"/>
    <hyperlink ref="D42" location="PYTNA02F1428" display="PYTNA02F1428" xr:uid="{00000000-0004-0000-0600-000020000000}"/>
    <hyperlink ref="D43" location="PYTNA03F1434" display="PYTNA03F1434" xr:uid="{00000000-0004-0000-0600-000021000000}"/>
    <hyperlink ref="D44" location="_2012A624102015" display="2012A624102015" xr:uid="{00000000-0004-0000-0600-000022000000}"/>
    <hyperlink ref="D45" location="_2012A623102016" display="2012A623102016" xr:uid="{00000000-0004-0000-0600-000023000000}"/>
    <hyperlink ref="D46" location="_2012A623102017" display="2012A623102017" xr:uid="{00000000-0004-0000-0600-000024000000}"/>
    <hyperlink ref="D47" location="_2012A723112015" display="2012A723112015" xr:uid="{00000000-0004-0000-0600-000025000000}"/>
    <hyperlink ref="D48" location="_2012A722112016" display="2012A722112016" xr:uid="{00000000-0004-0000-0600-000026000000}"/>
    <hyperlink ref="D49" location="_2012A722112017" display="2012A722112017" xr:uid="{00000000-0004-0000-0600-000027000000}"/>
    <hyperlink ref="D50" location="_2012A930052014" display="2012A930052014" xr:uid="{00000000-0004-0000-0600-000028000000}"/>
    <hyperlink ref="D51" location="PYTNA01F1701" display="PYTNA01F1701" xr:uid="{00000000-0004-0000-0600-000029000000}"/>
    <hyperlink ref="D52" location="PYTNA02F1717" display="PYTNA02F1717" xr:uid="{00000000-0004-0000-0600-00002A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20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5.7109375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197" t="s">
        <v>208</v>
      </c>
      <c r="K7" s="198"/>
      <c r="L7" s="199"/>
    </row>
    <row r="8" spans="1:12" ht="27.75" x14ac:dyDescent="0.25">
      <c r="A8" s="38"/>
      <c r="B8" s="88" t="s">
        <v>12</v>
      </c>
      <c r="C8" s="88" t="s">
        <v>269</v>
      </c>
      <c r="D8" s="88" t="s">
        <v>17</v>
      </c>
      <c r="E8" s="88" t="s">
        <v>35</v>
      </c>
      <c r="F8" s="88" t="s">
        <v>38</v>
      </c>
      <c r="G8" s="88" t="s">
        <v>36</v>
      </c>
      <c r="H8" s="88" t="s">
        <v>270</v>
      </c>
      <c r="I8" s="88" t="s">
        <v>273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41333</v>
      </c>
      <c r="C9" s="51" t="s">
        <v>33</v>
      </c>
      <c r="D9" s="40" t="s">
        <v>41</v>
      </c>
      <c r="E9" s="188">
        <v>400000000000</v>
      </c>
      <c r="F9" s="46">
        <v>133000000000</v>
      </c>
      <c r="G9" s="46" t="s">
        <v>14</v>
      </c>
      <c r="H9" s="42" t="s">
        <v>14</v>
      </c>
      <c r="I9" s="42" t="s">
        <v>14</v>
      </c>
      <c r="J9" s="42">
        <v>8.6999999999999994E-2</v>
      </c>
      <c r="K9" s="42">
        <v>8.7499999999999994E-2</v>
      </c>
      <c r="L9" s="51">
        <v>5</v>
      </c>
    </row>
    <row r="10" spans="1:12" x14ac:dyDescent="0.25">
      <c r="A10" s="38"/>
      <c r="B10" s="39">
        <v>41333</v>
      </c>
      <c r="C10" s="51" t="s">
        <v>33</v>
      </c>
      <c r="D10" s="40" t="s">
        <v>42</v>
      </c>
      <c r="E10" s="190"/>
      <c r="F10" s="46">
        <v>57000000000</v>
      </c>
      <c r="G10" s="46" t="s">
        <v>14</v>
      </c>
      <c r="H10" s="42" t="s">
        <v>14</v>
      </c>
      <c r="I10" s="42" t="s">
        <v>14</v>
      </c>
      <c r="J10" s="42">
        <v>9.2399999999999996E-2</v>
      </c>
      <c r="K10" s="42">
        <v>9.2499999999999999E-2</v>
      </c>
      <c r="L10" s="51">
        <v>4</v>
      </c>
    </row>
    <row r="11" spans="1:12" x14ac:dyDescent="0.25">
      <c r="A11" s="38"/>
      <c r="B11" s="39">
        <v>41333</v>
      </c>
      <c r="C11" s="51" t="s">
        <v>33</v>
      </c>
      <c r="D11" s="40" t="s">
        <v>43</v>
      </c>
      <c r="E11" s="190"/>
      <c r="F11" s="46">
        <v>43000000000</v>
      </c>
      <c r="G11" s="46" t="s">
        <v>14</v>
      </c>
      <c r="H11" s="42" t="s">
        <v>14</v>
      </c>
      <c r="I11" s="42" t="s">
        <v>14</v>
      </c>
      <c r="J11" s="42">
        <v>8.7499999999999994E-2</v>
      </c>
      <c r="K11" s="42" t="s">
        <v>14</v>
      </c>
      <c r="L11" s="51">
        <v>2</v>
      </c>
    </row>
    <row r="12" spans="1:12" x14ac:dyDescent="0.25">
      <c r="A12" s="38"/>
      <c r="B12" s="39">
        <v>41333</v>
      </c>
      <c r="C12" s="51" t="s">
        <v>33</v>
      </c>
      <c r="D12" s="40" t="s">
        <v>44</v>
      </c>
      <c r="E12" s="189"/>
      <c r="F12" s="46">
        <v>90000000000</v>
      </c>
      <c r="G12" s="46" t="s">
        <v>14</v>
      </c>
      <c r="H12" s="42" t="s">
        <v>14</v>
      </c>
      <c r="I12" s="42" t="s">
        <v>14</v>
      </c>
      <c r="J12" s="42">
        <v>0.10249999999999999</v>
      </c>
      <c r="K12" s="42" t="s">
        <v>14</v>
      </c>
      <c r="L12" s="51">
        <v>2</v>
      </c>
    </row>
    <row r="13" spans="1:12" x14ac:dyDescent="0.25">
      <c r="A13" s="38"/>
      <c r="B13" s="39">
        <v>41345</v>
      </c>
      <c r="C13" s="51" t="s">
        <v>33</v>
      </c>
      <c r="D13" s="40" t="s">
        <v>45</v>
      </c>
      <c r="E13" s="188">
        <v>400000000000</v>
      </c>
      <c r="F13" s="46">
        <v>250000000000</v>
      </c>
      <c r="G13" s="46">
        <v>245000000000</v>
      </c>
      <c r="H13" s="42">
        <v>7.1999999999999995E-2</v>
      </c>
      <c r="I13" s="42">
        <v>7.3175588250160226E-2</v>
      </c>
      <c r="J13" s="42">
        <v>6.8600000000000008E-2</v>
      </c>
      <c r="K13" s="42">
        <v>7.2000000000000008E-2</v>
      </c>
      <c r="L13" s="51">
        <v>7</v>
      </c>
    </row>
    <row r="14" spans="1:12" x14ac:dyDescent="0.25">
      <c r="A14" s="38"/>
      <c r="B14" s="39">
        <v>41345</v>
      </c>
      <c r="C14" s="51" t="s">
        <v>33</v>
      </c>
      <c r="D14" s="40" t="s">
        <v>46</v>
      </c>
      <c r="E14" s="190"/>
      <c r="F14" s="46">
        <v>55000000000</v>
      </c>
      <c r="G14" s="46">
        <v>50000000000</v>
      </c>
      <c r="H14" s="42">
        <v>7.8E-2</v>
      </c>
      <c r="I14" s="42">
        <v>7.9439690709114094E-2</v>
      </c>
      <c r="J14" s="42">
        <v>7.5999999999999998E-2</v>
      </c>
      <c r="K14" s="42">
        <v>7.8E-2</v>
      </c>
      <c r="L14" s="51">
        <v>5</v>
      </c>
    </row>
    <row r="15" spans="1:12" x14ac:dyDescent="0.25">
      <c r="A15" s="38"/>
      <c r="B15" s="39">
        <v>41345</v>
      </c>
      <c r="C15" s="51" t="s">
        <v>33</v>
      </c>
      <c r="D15" s="40" t="s">
        <v>39</v>
      </c>
      <c r="E15" s="190"/>
      <c r="F15" s="46">
        <v>36000000000</v>
      </c>
      <c r="G15" s="46">
        <v>33000000000</v>
      </c>
      <c r="H15" s="42">
        <v>8.4000000000000005E-2</v>
      </c>
      <c r="I15" s="42">
        <v>8.5691681504249578E-2</v>
      </c>
      <c r="J15" s="42">
        <v>8.14E-2</v>
      </c>
      <c r="K15" s="42">
        <v>8.4000000000000005E-2</v>
      </c>
      <c r="L15" s="51">
        <v>5</v>
      </c>
    </row>
    <row r="16" spans="1:12" x14ac:dyDescent="0.25">
      <c r="A16" s="38"/>
      <c r="B16" s="39">
        <v>41345</v>
      </c>
      <c r="C16" s="51" t="s">
        <v>33</v>
      </c>
      <c r="D16" s="40" t="s">
        <v>40</v>
      </c>
      <c r="E16" s="189"/>
      <c r="F16" s="46">
        <v>153000000000</v>
      </c>
      <c r="G16" s="46">
        <v>150000000000</v>
      </c>
      <c r="H16" s="42">
        <v>0.09</v>
      </c>
      <c r="I16" s="42">
        <v>9.1956546902656575E-2</v>
      </c>
      <c r="J16" s="42">
        <v>0.09</v>
      </c>
      <c r="K16" s="42">
        <v>9.3000000000000013E-2</v>
      </c>
      <c r="L16" s="51">
        <v>4</v>
      </c>
    </row>
    <row r="17" spans="1:12" x14ac:dyDescent="0.25">
      <c r="A17" s="38"/>
      <c r="B17" s="39">
        <v>41444</v>
      </c>
      <c r="C17" s="51" t="s">
        <v>33</v>
      </c>
      <c r="D17" s="40" t="s">
        <v>47</v>
      </c>
      <c r="E17" s="188">
        <v>250000000000</v>
      </c>
      <c r="F17" s="46">
        <v>75000000000</v>
      </c>
      <c r="G17" s="46">
        <v>75000000000</v>
      </c>
      <c r="H17" s="42">
        <v>7.6499999999999999E-2</v>
      </c>
      <c r="I17" s="42">
        <v>7.7891817688941961E-2</v>
      </c>
      <c r="J17" s="42">
        <v>7.6499999999999999E-2</v>
      </c>
      <c r="K17" s="42" t="s">
        <v>14</v>
      </c>
      <c r="L17" s="51">
        <v>3</v>
      </c>
    </row>
    <row r="18" spans="1:12" x14ac:dyDescent="0.25">
      <c r="A18" s="38"/>
      <c r="B18" s="39">
        <v>41444</v>
      </c>
      <c r="C18" s="51" t="s">
        <v>33</v>
      </c>
      <c r="D18" s="40" t="s">
        <v>48</v>
      </c>
      <c r="E18" s="190"/>
      <c r="F18" s="46">
        <v>20000000000</v>
      </c>
      <c r="G18" s="46">
        <v>20000000000</v>
      </c>
      <c r="H18" s="42">
        <v>8.1000000000000003E-2</v>
      </c>
      <c r="I18" s="42">
        <v>8.2580372691154494E-2</v>
      </c>
      <c r="J18" s="42">
        <v>8.1000000000000003E-2</v>
      </c>
      <c r="K18" s="42" t="s">
        <v>14</v>
      </c>
      <c r="L18" s="51">
        <v>2</v>
      </c>
    </row>
    <row r="19" spans="1:12" x14ac:dyDescent="0.25">
      <c r="A19" s="38"/>
      <c r="B19" s="39">
        <v>41444</v>
      </c>
      <c r="C19" s="51" t="s">
        <v>33</v>
      </c>
      <c r="D19" s="40" t="s">
        <v>49</v>
      </c>
      <c r="E19" s="189"/>
      <c r="F19" s="46">
        <v>10000000000</v>
      </c>
      <c r="G19" s="46">
        <v>10000000000</v>
      </c>
      <c r="H19" s="42">
        <v>8.5500000000000007E-2</v>
      </c>
      <c r="I19" s="42">
        <v>8.7273880839347853E-2</v>
      </c>
      <c r="J19" s="42">
        <v>8.5500000000000007E-2</v>
      </c>
      <c r="K19" s="42" t="s">
        <v>14</v>
      </c>
      <c r="L19" s="51">
        <v>1</v>
      </c>
    </row>
    <row r="20" spans="1:12" x14ac:dyDescent="0.25">
      <c r="A20" s="38"/>
      <c r="B20" s="39">
        <v>41521</v>
      </c>
      <c r="C20" s="51" t="s">
        <v>33</v>
      </c>
      <c r="D20" s="40" t="s">
        <v>50</v>
      </c>
      <c r="E20" s="46">
        <v>80000000000</v>
      </c>
      <c r="F20" s="46">
        <v>162000000000</v>
      </c>
      <c r="G20" s="46">
        <v>80000000000</v>
      </c>
      <c r="H20" s="42">
        <v>6.9500000000000006E-2</v>
      </c>
      <c r="I20" s="42">
        <v>7.0830830931663508E-2</v>
      </c>
      <c r="J20" s="42">
        <v>6.9000000000000006E-2</v>
      </c>
      <c r="K20" s="42">
        <v>8.2599999999999993E-2</v>
      </c>
      <c r="L20" s="51">
        <v>7</v>
      </c>
    </row>
    <row r="21" spans="1:12" x14ac:dyDescent="0.25">
      <c r="A21" s="38"/>
      <c r="B21" s="39">
        <v>41536</v>
      </c>
      <c r="C21" s="51" t="s">
        <v>33</v>
      </c>
      <c r="D21" s="40" t="s">
        <v>52</v>
      </c>
      <c r="E21" s="46">
        <v>50000000000</v>
      </c>
      <c r="F21" s="46">
        <v>67000000000</v>
      </c>
      <c r="G21" s="46">
        <v>50000000000</v>
      </c>
      <c r="H21" s="42">
        <v>6.9500000000000006E-2</v>
      </c>
      <c r="I21" s="42">
        <v>6.9461217522621146E-2</v>
      </c>
      <c r="J21" s="42">
        <v>6.7000000000000004E-2</v>
      </c>
      <c r="K21" s="42">
        <v>7.0000000000000007E-2</v>
      </c>
      <c r="L21" s="51">
        <v>6</v>
      </c>
    </row>
    <row r="22" spans="1:12" x14ac:dyDescent="0.25">
      <c r="A22" s="38"/>
      <c r="B22" s="39">
        <v>41536</v>
      </c>
      <c r="C22" s="51" t="s">
        <v>33</v>
      </c>
      <c r="D22" s="40" t="s">
        <v>47</v>
      </c>
      <c r="E22" s="46">
        <v>50000000000</v>
      </c>
      <c r="F22" s="46">
        <v>95000000000</v>
      </c>
      <c r="G22" s="46">
        <v>50000000000</v>
      </c>
      <c r="H22" s="42">
        <v>7.6499999999999999E-2</v>
      </c>
      <c r="I22" s="42">
        <v>7.7830693125724798E-2</v>
      </c>
      <c r="J22" s="42">
        <v>7.6499999999999999E-2</v>
      </c>
      <c r="K22" s="42" t="s">
        <v>14</v>
      </c>
      <c r="L22" s="51">
        <v>4</v>
      </c>
    </row>
    <row r="23" spans="1:12" x14ac:dyDescent="0.25">
      <c r="A23" s="38"/>
      <c r="B23" s="39">
        <v>41550</v>
      </c>
      <c r="C23" s="51" t="s">
        <v>33</v>
      </c>
      <c r="D23" s="40" t="s">
        <v>51</v>
      </c>
      <c r="E23" s="46">
        <v>30000000000</v>
      </c>
      <c r="F23" s="46">
        <v>40000000000</v>
      </c>
      <c r="G23" s="46">
        <v>10000000000</v>
      </c>
      <c r="H23" s="42">
        <v>7.0000000000000007E-2</v>
      </c>
      <c r="I23" s="42">
        <v>6.9460949301719671E-2</v>
      </c>
      <c r="J23" s="42">
        <v>7.0000000000000007E-2</v>
      </c>
      <c r="K23" s="42">
        <v>7.1500000000000008E-2</v>
      </c>
      <c r="L23" s="51">
        <v>2</v>
      </c>
    </row>
    <row r="24" spans="1:12" x14ac:dyDescent="0.25">
      <c r="A24" s="38"/>
      <c r="B24" s="39">
        <v>41550</v>
      </c>
      <c r="C24" s="51" t="s">
        <v>33</v>
      </c>
      <c r="D24" s="40" t="s">
        <v>47</v>
      </c>
      <c r="E24" s="46">
        <v>50000000000</v>
      </c>
      <c r="F24" s="46">
        <v>100000000000</v>
      </c>
      <c r="G24" s="46">
        <v>50000000000</v>
      </c>
      <c r="H24" s="42">
        <v>7.6499999999999999E-2</v>
      </c>
      <c r="I24" s="42">
        <v>7.7834174036979689E-2</v>
      </c>
      <c r="J24" s="42">
        <v>7.6399999999999996E-2</v>
      </c>
      <c r="K24" s="42">
        <v>7.6499999999999999E-2</v>
      </c>
      <c r="L24" s="51">
        <v>3</v>
      </c>
    </row>
    <row r="25" spans="1:12" x14ac:dyDescent="0.25">
      <c r="A25" s="38"/>
      <c r="B25" s="39">
        <v>41564</v>
      </c>
      <c r="C25" s="51" t="s">
        <v>33</v>
      </c>
      <c r="D25" s="40" t="s">
        <v>53</v>
      </c>
      <c r="E25" s="46">
        <v>20000000000</v>
      </c>
      <c r="F25" s="46">
        <v>10000000000</v>
      </c>
      <c r="G25" s="46">
        <v>5000000000</v>
      </c>
      <c r="H25" s="42">
        <v>7.0000000000000007E-2</v>
      </c>
      <c r="I25" s="42">
        <v>6.9551107287406919E-2</v>
      </c>
      <c r="J25" s="42">
        <v>7.0000000000000007E-2</v>
      </c>
      <c r="K25" s="42">
        <v>7.0999999999999994E-2</v>
      </c>
      <c r="L25" s="51">
        <v>2</v>
      </c>
    </row>
    <row r="26" spans="1:12" x14ac:dyDescent="0.25">
      <c r="A26" s="38"/>
      <c r="B26" s="39">
        <v>41564</v>
      </c>
      <c r="C26" s="51" t="s">
        <v>33</v>
      </c>
      <c r="D26" s="40" t="s">
        <v>47</v>
      </c>
      <c r="E26" s="46">
        <v>60000000000</v>
      </c>
      <c r="F26" s="46">
        <v>18000000000</v>
      </c>
      <c r="G26" s="46">
        <v>18000000000</v>
      </c>
      <c r="H26" s="42">
        <v>7.6499999999999999E-2</v>
      </c>
      <c r="I26" s="42">
        <v>7.7841421961784382E-2</v>
      </c>
      <c r="J26" s="42">
        <v>7.6499999999999999E-2</v>
      </c>
      <c r="K26" s="42" t="s">
        <v>14</v>
      </c>
      <c r="L26" s="51">
        <v>2</v>
      </c>
    </row>
    <row r="27" spans="1:12" x14ac:dyDescent="0.25">
      <c r="A27" s="38"/>
      <c r="B27" s="39">
        <v>41564</v>
      </c>
      <c r="C27" s="51" t="s">
        <v>33</v>
      </c>
      <c r="D27" s="40" t="s">
        <v>48</v>
      </c>
      <c r="E27" s="46">
        <v>40000000000</v>
      </c>
      <c r="F27" s="46" t="s">
        <v>14</v>
      </c>
      <c r="G27" s="46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51" t="s">
        <v>14</v>
      </c>
    </row>
    <row r="28" spans="1:12" x14ac:dyDescent="0.25">
      <c r="A28" s="38"/>
      <c r="B28" s="39">
        <v>41585</v>
      </c>
      <c r="C28" s="51" t="s">
        <v>33</v>
      </c>
      <c r="D28" s="40" t="s">
        <v>54</v>
      </c>
      <c r="E28" s="46">
        <v>130000000000</v>
      </c>
      <c r="F28" s="46">
        <v>278000000000</v>
      </c>
      <c r="G28" s="46">
        <v>130000000000</v>
      </c>
      <c r="H28" s="42">
        <v>7.0000000000000007E-2</v>
      </c>
      <c r="I28" s="42">
        <v>6.9686922430992143E-2</v>
      </c>
      <c r="J28" s="42">
        <v>6.8000000000000005E-2</v>
      </c>
      <c r="K28" s="42">
        <v>7.0999999999999994E-2</v>
      </c>
      <c r="L28" s="51">
        <v>6</v>
      </c>
    </row>
    <row r="29" spans="1:12" x14ac:dyDescent="0.25">
      <c r="A29" s="38"/>
      <c r="B29" s="39">
        <v>41585</v>
      </c>
      <c r="C29" s="51" t="s">
        <v>33</v>
      </c>
      <c r="D29" s="40" t="s">
        <v>47</v>
      </c>
      <c r="E29" s="46">
        <v>50000000000</v>
      </c>
      <c r="F29" s="46">
        <v>75000000000</v>
      </c>
      <c r="G29" s="46">
        <v>50000000000</v>
      </c>
      <c r="H29" s="42">
        <v>7.6499999999999999E-2</v>
      </c>
      <c r="I29" s="42">
        <v>7.7859738469123863E-2</v>
      </c>
      <c r="J29" s="42">
        <v>7.6399999999999996E-2</v>
      </c>
      <c r="K29" s="42">
        <v>7.6499999999999999E-2</v>
      </c>
      <c r="L29" s="51">
        <v>3</v>
      </c>
    </row>
    <row r="30" spans="1:12" x14ac:dyDescent="0.25">
      <c r="A30" s="38"/>
      <c r="B30" s="39">
        <v>41585</v>
      </c>
      <c r="C30" s="51" t="s">
        <v>33</v>
      </c>
      <c r="D30" s="40" t="s">
        <v>48</v>
      </c>
      <c r="E30" s="46">
        <v>40000000000</v>
      </c>
      <c r="F30" s="46">
        <v>30000000000</v>
      </c>
      <c r="G30" s="46">
        <v>30000000000</v>
      </c>
      <c r="H30" s="42">
        <v>8.1000000000000003E-2</v>
      </c>
      <c r="I30" s="42">
        <v>8.255395591259003E-2</v>
      </c>
      <c r="J30" s="42">
        <v>8.1000000000000003E-2</v>
      </c>
      <c r="K30" s="42" t="s">
        <v>14</v>
      </c>
      <c r="L30" s="51">
        <v>1</v>
      </c>
    </row>
    <row r="31" spans="1:12" x14ac:dyDescent="0.25">
      <c r="A31" s="38"/>
      <c r="B31" s="39">
        <v>41613</v>
      </c>
      <c r="C31" s="51" t="s">
        <v>33</v>
      </c>
      <c r="D31" s="40" t="s">
        <v>48</v>
      </c>
      <c r="E31" s="46">
        <v>87000000000</v>
      </c>
      <c r="F31" s="46">
        <v>10000000000</v>
      </c>
      <c r="G31" s="46">
        <v>10000000000</v>
      </c>
      <c r="H31" s="42">
        <v>8.1000000000000003E-2</v>
      </c>
      <c r="I31" s="42">
        <v>8.2587429881095908E-2</v>
      </c>
      <c r="J31" s="42">
        <v>8.1000000000000003E-2</v>
      </c>
      <c r="K31" s="42" t="s">
        <v>14</v>
      </c>
      <c r="L31" s="51">
        <v>2</v>
      </c>
    </row>
    <row r="32" spans="1:12" x14ac:dyDescent="0.25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38"/>
      <c r="B33" s="31" t="s">
        <v>277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38"/>
      <c r="B34" s="184" t="s">
        <v>278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</row>
    <row r="35" spans="1:12" x14ac:dyDescent="0.25">
      <c r="A35" s="38"/>
      <c r="B35" s="184" t="s">
        <v>276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</row>
    <row r="36" spans="1:12" x14ac:dyDescent="0.25">
      <c r="A36" s="38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</row>
    <row r="37" spans="1:12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</sheetData>
  <mergeCells count="7">
    <mergeCell ref="B35:L36"/>
    <mergeCell ref="B6:L6"/>
    <mergeCell ref="E9:E12"/>
    <mergeCell ref="E13:E16"/>
    <mergeCell ref="E17:E19"/>
    <mergeCell ref="B34:L34"/>
    <mergeCell ref="J7:L7"/>
  </mergeCells>
  <hyperlinks>
    <hyperlink ref="D9" location="_2013A128022015" display="2013A128022015" xr:uid="{00000000-0004-0000-0700-000000000000}"/>
    <hyperlink ref="D10" location="_2013A128022016" display="2013A128022016" xr:uid="{00000000-0004-0000-0700-000001000000}"/>
    <hyperlink ref="D11" location="_2013A128022017" display="2013A128022017" xr:uid="{00000000-0004-0000-0700-000002000000}"/>
    <hyperlink ref="D12" location="_2013A128022018" display="2013A128022018" xr:uid="{00000000-0004-0000-0700-000003000000}"/>
    <hyperlink ref="D13" location="_2013A113032015" display="2013A113032015" xr:uid="{00000000-0004-0000-0700-000004000000}"/>
    <hyperlink ref="D14" location="_2013A113032016" display="2013A113032016" xr:uid="{00000000-0004-0000-0700-000005000000}"/>
    <hyperlink ref="D15" location="_2013A113032017" display="2013A113032017" xr:uid="{00000000-0004-0000-0700-000006000000}"/>
    <hyperlink ref="D16" location="_2013A113032018" display="2013A113032018" xr:uid="{00000000-0004-0000-0700-000007000000}"/>
    <hyperlink ref="D17" location="_2013A220062016" display="2013A220062016" xr:uid="{00000000-0004-0000-0700-000008000000}"/>
    <hyperlink ref="D18" location="_2013A220062017" display="2013A220062017" xr:uid="{00000000-0004-0000-0700-000009000000}"/>
    <hyperlink ref="D19" location="_2013A220062018" display="2013A220062018" xr:uid="{00000000-0004-0000-0700-00000A000000}"/>
    <hyperlink ref="D20" location="_2013A305112014" display="2013A305112014" xr:uid="{00000000-0004-0000-0700-00000B000000}"/>
    <hyperlink ref="D22" location="_2013A220062016" display="2013A220062016" xr:uid="{00000000-0004-0000-0700-00000C000000}"/>
    <hyperlink ref="D24" location="_2013A220062016" display="2013A220062016" xr:uid="{00000000-0004-0000-0700-00000D000000}"/>
    <hyperlink ref="D26" location="_2013A220062016" display="2013A220062016" xr:uid="{00000000-0004-0000-0700-00000E000000}"/>
    <hyperlink ref="D29" location="_2013A220062016" display="2013A220062016" xr:uid="{00000000-0004-0000-0700-00000F000000}"/>
    <hyperlink ref="D30" location="_2013A220062017" display="2013A220062017" xr:uid="{00000000-0004-0000-0700-000010000000}"/>
    <hyperlink ref="D31" location="_2013A220062017" display="2013A220062017" xr:uid="{00000000-0004-0000-0700-000011000000}"/>
    <hyperlink ref="D21" location="_2013A41_26092014" display="2013A426092014" xr:uid="{00000000-0004-0000-0700-000012000000}"/>
    <hyperlink ref="D23" location="_2013A42_26092014" display="2013A42-26092014" xr:uid="{00000000-0004-0000-0700-000013000000}"/>
    <hyperlink ref="D27" location="_2013A220062017" display="2013A220062017" xr:uid="{00000000-0004-0000-0700-000014000000}"/>
    <hyperlink ref="D25" location="_2013A43_26092014" display="2013A43-26092014" xr:uid="{00000000-0004-0000-0700-000015000000}"/>
    <hyperlink ref="D28" location="_2013A44_26092014" display="2013A44-26092014" xr:uid="{00000000-0004-0000-0700-000016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2" sqref="N22"/>
    </sheetView>
  </sheetViews>
  <sheetFormatPr baseColWidth="10" defaultRowHeight="15" x14ac:dyDescent="0.25"/>
  <cols>
    <col min="1" max="2" width="11.42578125" style="11"/>
    <col min="3" max="3" width="15.140625" style="11" customWidth="1"/>
    <col min="4" max="4" width="19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4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257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54"/>
      <c r="J7" s="197" t="s">
        <v>208</v>
      </c>
      <c r="K7" s="198"/>
      <c r="L7" s="199"/>
    </row>
    <row r="8" spans="1:12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38</v>
      </c>
      <c r="G8" s="89" t="s">
        <v>36</v>
      </c>
      <c r="H8" s="88" t="s">
        <v>288</v>
      </c>
      <c r="I8" s="88" t="s">
        <v>289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41695</v>
      </c>
      <c r="C9" s="51" t="s">
        <v>33</v>
      </c>
      <c r="D9" s="40" t="s">
        <v>21</v>
      </c>
      <c r="E9" s="46">
        <v>60000000000</v>
      </c>
      <c r="F9" s="46">
        <v>83000000000</v>
      </c>
      <c r="G9" s="46" t="s">
        <v>14</v>
      </c>
      <c r="H9" s="42" t="s">
        <v>14</v>
      </c>
      <c r="I9" s="42" t="s">
        <v>14</v>
      </c>
      <c r="J9" s="42">
        <v>0.09</v>
      </c>
      <c r="K9" s="42">
        <v>9.5000000000000001E-2</v>
      </c>
      <c r="L9" s="51">
        <v>5</v>
      </c>
    </row>
    <row r="10" spans="1:12" x14ac:dyDescent="0.25">
      <c r="A10" s="38"/>
      <c r="B10" s="39">
        <v>41695</v>
      </c>
      <c r="C10" s="51" t="s">
        <v>33</v>
      </c>
      <c r="D10" s="40" t="s">
        <v>22</v>
      </c>
      <c r="E10" s="46">
        <v>60000000000</v>
      </c>
      <c r="F10" s="46">
        <v>50000000000</v>
      </c>
      <c r="G10" s="46" t="s">
        <v>14</v>
      </c>
      <c r="H10" s="42" t="s">
        <v>14</v>
      </c>
      <c r="I10" s="42" t="s">
        <v>14</v>
      </c>
      <c r="J10" s="42">
        <v>9.7000000000000003E-2</v>
      </c>
      <c r="K10" s="42">
        <v>9.7500000000000003E-2</v>
      </c>
      <c r="L10" s="51">
        <v>2</v>
      </c>
    </row>
    <row r="11" spans="1:12" x14ac:dyDescent="0.25">
      <c r="A11" s="38"/>
      <c r="B11" s="39">
        <v>41695</v>
      </c>
      <c r="C11" s="51" t="s">
        <v>33</v>
      </c>
      <c r="D11" s="40" t="s">
        <v>23</v>
      </c>
      <c r="E11" s="46">
        <v>20000000000</v>
      </c>
      <c r="F11" s="46">
        <v>5000000000</v>
      </c>
      <c r="G11" s="46" t="s">
        <v>14</v>
      </c>
      <c r="H11" s="42" t="s">
        <v>14</v>
      </c>
      <c r="I11" s="42" t="s">
        <v>14</v>
      </c>
      <c r="J11" s="42">
        <v>0.105</v>
      </c>
      <c r="K11" s="42" t="s">
        <v>14</v>
      </c>
      <c r="L11" s="51">
        <v>1</v>
      </c>
    </row>
    <row r="12" spans="1:12" x14ac:dyDescent="0.25">
      <c r="A12" s="38"/>
      <c r="B12" s="39">
        <v>41695</v>
      </c>
      <c r="C12" s="51" t="s">
        <v>33</v>
      </c>
      <c r="D12" s="40" t="s">
        <v>24</v>
      </c>
      <c r="E12" s="46">
        <v>10000000000</v>
      </c>
      <c r="F12" s="46">
        <v>10000000000</v>
      </c>
      <c r="G12" s="46" t="s">
        <v>14</v>
      </c>
      <c r="H12" s="42" t="s">
        <v>14</v>
      </c>
      <c r="I12" s="42" t="s">
        <v>14</v>
      </c>
      <c r="J12" s="42">
        <v>0.109</v>
      </c>
      <c r="K12" s="42">
        <v>0.115</v>
      </c>
      <c r="L12" s="51">
        <v>2</v>
      </c>
    </row>
    <row r="13" spans="1:12" x14ac:dyDescent="0.25">
      <c r="A13" s="38"/>
      <c r="B13" s="39">
        <v>41709</v>
      </c>
      <c r="C13" s="51" t="s">
        <v>33</v>
      </c>
      <c r="D13" s="40" t="s">
        <v>21</v>
      </c>
      <c r="E13" s="46">
        <v>70000000000</v>
      </c>
      <c r="F13" s="46">
        <v>135000000000</v>
      </c>
      <c r="G13" s="46">
        <v>55000000000</v>
      </c>
      <c r="H13" s="42">
        <v>8.5000000000000006E-2</v>
      </c>
      <c r="I13" s="42">
        <v>8.6635270714759835E-2</v>
      </c>
      <c r="J13" s="42">
        <v>8.4399999999999989E-2</v>
      </c>
      <c r="K13" s="42">
        <v>0.09</v>
      </c>
      <c r="L13" s="51">
        <v>7</v>
      </c>
    </row>
    <row r="14" spans="1:12" x14ac:dyDescent="0.25">
      <c r="A14" s="38"/>
      <c r="B14" s="39">
        <v>41709</v>
      </c>
      <c r="C14" s="51" t="s">
        <v>33</v>
      </c>
      <c r="D14" s="40" t="s">
        <v>22</v>
      </c>
      <c r="E14" s="46">
        <v>80000000000</v>
      </c>
      <c r="F14" s="46">
        <v>70000000000</v>
      </c>
      <c r="G14" s="46">
        <v>45000000000</v>
      </c>
      <c r="H14" s="42">
        <v>9.35E-2</v>
      </c>
      <c r="I14" s="42">
        <v>9.5471718907356271E-2</v>
      </c>
      <c r="J14" s="42">
        <v>9.2499999999999999E-2</v>
      </c>
      <c r="K14" s="42">
        <v>9.5000000000000001E-2</v>
      </c>
      <c r="L14" s="51">
        <v>3</v>
      </c>
    </row>
    <row r="15" spans="1:12" x14ac:dyDescent="0.25">
      <c r="A15" s="38"/>
      <c r="B15" s="39">
        <v>41723</v>
      </c>
      <c r="C15" s="51" t="s">
        <v>33</v>
      </c>
      <c r="D15" s="40" t="s">
        <v>21</v>
      </c>
      <c r="E15" s="46">
        <v>50000000000</v>
      </c>
      <c r="F15" s="46">
        <v>175000000000</v>
      </c>
      <c r="G15" s="46">
        <v>50000000000</v>
      </c>
      <c r="H15" s="42">
        <v>8.4900000000000003E-2</v>
      </c>
      <c r="I15" s="42">
        <v>8.6476764082908636E-2</v>
      </c>
      <c r="J15" s="42">
        <v>8.4399999999999989E-2</v>
      </c>
      <c r="K15" s="42">
        <v>8.5000000000000006E-2</v>
      </c>
      <c r="L15" s="51">
        <v>6</v>
      </c>
    </row>
    <row r="16" spans="1:12" x14ac:dyDescent="0.25">
      <c r="A16" s="38"/>
      <c r="B16" s="39">
        <v>41723</v>
      </c>
      <c r="C16" s="51" t="s">
        <v>33</v>
      </c>
      <c r="D16" s="40" t="s">
        <v>22</v>
      </c>
      <c r="E16" s="46">
        <v>70000000000</v>
      </c>
      <c r="F16" s="46">
        <v>220000000000</v>
      </c>
      <c r="G16" s="46">
        <v>70000000000</v>
      </c>
      <c r="H16" s="42">
        <v>9.3399999999999997E-2</v>
      </c>
      <c r="I16" s="42">
        <v>9.5323428511619568E-2</v>
      </c>
      <c r="J16" s="42">
        <v>9.3000000000000013E-2</v>
      </c>
      <c r="K16" s="42">
        <v>9.35E-2</v>
      </c>
      <c r="L16" s="51">
        <v>5</v>
      </c>
    </row>
    <row r="17" spans="1:12" x14ac:dyDescent="0.25">
      <c r="A17" s="38"/>
      <c r="B17" s="39">
        <v>41723</v>
      </c>
      <c r="C17" s="51" t="s">
        <v>33</v>
      </c>
      <c r="D17" s="40" t="s">
        <v>23</v>
      </c>
      <c r="E17" s="46">
        <v>30000000000</v>
      </c>
      <c r="F17" s="46">
        <v>30000000000</v>
      </c>
      <c r="G17" s="46" t="s">
        <v>14</v>
      </c>
      <c r="H17" s="42" t="s">
        <v>14</v>
      </c>
      <c r="I17" s="42" t="s">
        <v>14</v>
      </c>
      <c r="J17" s="42">
        <v>0.10199999999999999</v>
      </c>
      <c r="K17" s="42" t="s">
        <v>14</v>
      </c>
      <c r="L17" s="51">
        <v>1</v>
      </c>
    </row>
    <row r="18" spans="1:12" x14ac:dyDescent="0.25">
      <c r="A18" s="38"/>
      <c r="B18" s="39">
        <v>41737</v>
      </c>
      <c r="C18" s="51" t="s">
        <v>33</v>
      </c>
      <c r="D18" s="40" t="s">
        <v>21</v>
      </c>
      <c r="E18" s="46">
        <v>50000000000</v>
      </c>
      <c r="F18" s="46">
        <v>285000000000</v>
      </c>
      <c r="G18" s="46">
        <v>50000000000</v>
      </c>
      <c r="H18" s="42">
        <v>8.3500000000000005E-2</v>
      </c>
      <c r="I18" s="42">
        <v>8.4892150759696958E-2</v>
      </c>
      <c r="J18" s="42">
        <v>8.3499999999999991E-2</v>
      </c>
      <c r="K18" s="42">
        <v>8.5099999999999995E-2</v>
      </c>
      <c r="L18" s="51">
        <v>7</v>
      </c>
    </row>
    <row r="19" spans="1:12" x14ac:dyDescent="0.25">
      <c r="A19" s="38"/>
      <c r="B19" s="39">
        <v>41737</v>
      </c>
      <c r="C19" s="51" t="s">
        <v>33</v>
      </c>
      <c r="D19" s="40" t="s">
        <v>22</v>
      </c>
      <c r="E19" s="46">
        <v>50000000000</v>
      </c>
      <c r="F19" s="46">
        <v>125000000000</v>
      </c>
      <c r="G19" s="46">
        <v>50000000000</v>
      </c>
      <c r="H19" s="42">
        <v>9.3200000000000005E-2</v>
      </c>
      <c r="I19" s="42">
        <v>9.5069035887718201E-2</v>
      </c>
      <c r="J19" s="42">
        <v>9.3000000000000013E-2</v>
      </c>
      <c r="K19" s="42">
        <v>9.35E-2</v>
      </c>
      <c r="L19" s="51">
        <v>4</v>
      </c>
    </row>
    <row r="20" spans="1:12" x14ac:dyDescent="0.25">
      <c r="A20" s="38"/>
      <c r="B20" s="39">
        <v>41737</v>
      </c>
      <c r="C20" s="51" t="s">
        <v>33</v>
      </c>
      <c r="D20" s="40" t="s">
        <v>23</v>
      </c>
      <c r="E20" s="46">
        <v>50000000000</v>
      </c>
      <c r="F20" s="46">
        <v>123000000000</v>
      </c>
      <c r="G20" s="46">
        <v>33000000000</v>
      </c>
      <c r="H20" s="42">
        <v>9.4299999999999995E-2</v>
      </c>
      <c r="I20" s="42">
        <v>9.6297639608383195E-2</v>
      </c>
      <c r="J20" s="42">
        <v>9.4299999999999995E-2</v>
      </c>
      <c r="K20" s="42">
        <v>0.10249999999999999</v>
      </c>
      <c r="L20" s="51">
        <v>4</v>
      </c>
    </row>
    <row r="21" spans="1:12" x14ac:dyDescent="0.25">
      <c r="A21" s="38"/>
      <c r="B21" s="39">
        <v>41737</v>
      </c>
      <c r="C21" s="51" t="s">
        <v>33</v>
      </c>
      <c r="D21" s="40" t="s">
        <v>24</v>
      </c>
      <c r="E21" s="46">
        <v>20000000000</v>
      </c>
      <c r="F21" s="46">
        <v>60000000000</v>
      </c>
      <c r="G21" s="46">
        <v>20000000000</v>
      </c>
      <c r="H21" s="42">
        <v>9.7299999999999998E-2</v>
      </c>
      <c r="I21" s="42">
        <v>9.9474531412124645E-2</v>
      </c>
      <c r="J21" s="42">
        <v>9.7299999999999998E-2</v>
      </c>
      <c r="K21" s="42">
        <v>0.111</v>
      </c>
      <c r="L21" s="51">
        <v>4</v>
      </c>
    </row>
    <row r="22" spans="1:12" x14ac:dyDescent="0.25">
      <c r="A22" s="38"/>
      <c r="B22" s="39">
        <v>41758</v>
      </c>
      <c r="C22" s="51" t="s">
        <v>33</v>
      </c>
      <c r="D22" s="40" t="s">
        <v>21</v>
      </c>
      <c r="E22" s="46">
        <v>20000000000</v>
      </c>
      <c r="F22" s="46">
        <v>95000000000</v>
      </c>
      <c r="G22" s="46">
        <v>20000000000</v>
      </c>
      <c r="H22" s="42">
        <v>8.0399999999999999E-2</v>
      </c>
      <c r="I22" s="42">
        <v>8.1289866566658028E-2</v>
      </c>
      <c r="J22" s="42">
        <v>8.0399999999999985E-2</v>
      </c>
      <c r="K22" s="42">
        <v>8.5000000000000006E-2</v>
      </c>
      <c r="L22" s="51">
        <v>6</v>
      </c>
    </row>
    <row r="23" spans="1:12" x14ac:dyDescent="0.25">
      <c r="A23" s="38"/>
      <c r="B23" s="39">
        <v>41758</v>
      </c>
      <c r="C23" s="51" t="s">
        <v>33</v>
      </c>
      <c r="D23" s="40" t="s">
        <v>22</v>
      </c>
      <c r="E23" s="46">
        <v>80000000000</v>
      </c>
      <c r="F23" s="46">
        <v>365000000000</v>
      </c>
      <c r="G23" s="46">
        <v>80000000000</v>
      </c>
      <c r="H23" s="42">
        <v>9.1499999999999998E-2</v>
      </c>
      <c r="I23" s="42">
        <v>9.3149557709693923E-2</v>
      </c>
      <c r="J23" s="42">
        <v>0.09</v>
      </c>
      <c r="K23" s="42">
        <v>9.2499999999999999E-2</v>
      </c>
      <c r="L23" s="51">
        <v>6</v>
      </c>
    </row>
    <row r="24" spans="1:12" x14ac:dyDescent="0.25">
      <c r="A24" s="38"/>
      <c r="B24" s="39">
        <v>41758</v>
      </c>
      <c r="C24" s="51" t="s">
        <v>33</v>
      </c>
      <c r="D24" s="40" t="s">
        <v>23</v>
      </c>
      <c r="E24" s="46">
        <v>60000000000</v>
      </c>
      <c r="F24" s="46">
        <v>170000000000</v>
      </c>
      <c r="G24" s="46">
        <v>60000000000</v>
      </c>
      <c r="H24" s="42">
        <v>9.2999999999999999E-2</v>
      </c>
      <c r="I24" s="42">
        <v>9.4853886961936945E-2</v>
      </c>
      <c r="J24" s="42">
        <v>9.3000000000000013E-2</v>
      </c>
      <c r="K24" s="42">
        <v>9.8000000000000004E-2</v>
      </c>
      <c r="L24" s="51">
        <v>3</v>
      </c>
    </row>
    <row r="25" spans="1:12" x14ac:dyDescent="0.25">
      <c r="A25" s="38"/>
      <c r="B25" s="39">
        <v>41758</v>
      </c>
      <c r="C25" s="51" t="s">
        <v>33</v>
      </c>
      <c r="D25" s="40" t="s">
        <v>24</v>
      </c>
      <c r="E25" s="46">
        <v>40000000000</v>
      </c>
      <c r="F25" s="46">
        <v>80000000000</v>
      </c>
      <c r="G25" s="46">
        <v>40000000000</v>
      </c>
      <c r="H25" s="42">
        <v>9.7299999999999998E-2</v>
      </c>
      <c r="I25" s="42">
        <v>9.9443620443344122E-2</v>
      </c>
      <c r="J25" s="42">
        <v>9.7299999999999998E-2</v>
      </c>
      <c r="K25" s="42">
        <v>0.10349999999999999</v>
      </c>
      <c r="L25" s="51">
        <v>2</v>
      </c>
    </row>
    <row r="26" spans="1:12" x14ac:dyDescent="0.25">
      <c r="A26" s="38"/>
      <c r="B26" s="39">
        <v>41779</v>
      </c>
      <c r="C26" s="51" t="s">
        <v>33</v>
      </c>
      <c r="D26" s="40" t="s">
        <v>22</v>
      </c>
      <c r="E26" s="46">
        <v>20000000000</v>
      </c>
      <c r="F26" s="46">
        <v>85000000000</v>
      </c>
      <c r="G26" s="46">
        <v>20000000000</v>
      </c>
      <c r="H26" s="42">
        <v>8.5000000000000006E-2</v>
      </c>
      <c r="I26" s="42">
        <v>8.582506477832795E-2</v>
      </c>
      <c r="J26" s="42">
        <v>8.5000000000000006E-2</v>
      </c>
      <c r="K26" s="42">
        <v>9.35E-2</v>
      </c>
      <c r="L26" s="51">
        <v>5</v>
      </c>
    </row>
    <row r="27" spans="1:12" x14ac:dyDescent="0.25">
      <c r="A27" s="38"/>
      <c r="B27" s="39">
        <v>41779</v>
      </c>
      <c r="C27" s="51" t="s">
        <v>33</v>
      </c>
      <c r="D27" s="40" t="s">
        <v>23</v>
      </c>
      <c r="E27" s="46">
        <v>30000000000</v>
      </c>
      <c r="F27" s="46">
        <v>120000000000</v>
      </c>
      <c r="G27" s="46">
        <v>30000000000</v>
      </c>
      <c r="H27" s="42">
        <v>0.09</v>
      </c>
      <c r="I27" s="42">
        <v>9.1523167490959192E-2</v>
      </c>
      <c r="J27" s="42">
        <v>8.9800000000000005E-2</v>
      </c>
      <c r="K27" s="42">
        <v>9.8000000000000004E-2</v>
      </c>
      <c r="L27" s="51">
        <v>5</v>
      </c>
    </row>
    <row r="28" spans="1:12" x14ac:dyDescent="0.25">
      <c r="A28" s="38"/>
      <c r="B28" s="39">
        <v>41779</v>
      </c>
      <c r="C28" s="51" t="s">
        <v>33</v>
      </c>
      <c r="D28" s="40" t="s">
        <v>24</v>
      </c>
      <c r="E28" s="46">
        <v>30000000000</v>
      </c>
      <c r="F28" s="46">
        <v>154900000000</v>
      </c>
      <c r="G28" s="46">
        <v>30000000000</v>
      </c>
      <c r="H28" s="42">
        <v>9.2499999999999999E-2</v>
      </c>
      <c r="I28" s="42">
        <v>9.4216719269752502E-2</v>
      </c>
      <c r="J28" s="42">
        <v>9.2499999999999999E-2</v>
      </c>
      <c r="K28" s="42">
        <v>0.10349999999999999</v>
      </c>
      <c r="L28" s="51">
        <v>7</v>
      </c>
    </row>
    <row r="29" spans="1:12" x14ac:dyDescent="0.25">
      <c r="A29" s="38"/>
      <c r="B29" s="39">
        <v>41800</v>
      </c>
      <c r="C29" s="51" t="s">
        <v>33</v>
      </c>
      <c r="D29" s="40" t="s">
        <v>22</v>
      </c>
      <c r="E29" s="46">
        <v>40000000000</v>
      </c>
      <c r="F29" s="46">
        <v>126000000000</v>
      </c>
      <c r="G29" s="46">
        <v>40000000000</v>
      </c>
      <c r="H29" s="42">
        <v>8.2000000000000003E-2</v>
      </c>
      <c r="I29" s="42">
        <v>8.2225647568702723E-2</v>
      </c>
      <c r="J29" s="42">
        <v>7.7499999999999999E-2</v>
      </c>
      <c r="K29" s="42">
        <v>8.4000000000000005E-2</v>
      </c>
      <c r="L29" s="51">
        <v>7</v>
      </c>
    </row>
    <row r="30" spans="1:12" x14ac:dyDescent="0.25">
      <c r="A30" s="38"/>
      <c r="B30" s="39">
        <v>41800</v>
      </c>
      <c r="C30" s="51" t="s">
        <v>33</v>
      </c>
      <c r="D30" s="40" t="s">
        <v>23</v>
      </c>
      <c r="E30" s="46">
        <v>20000000000</v>
      </c>
      <c r="F30" s="46">
        <v>51000000000</v>
      </c>
      <c r="G30" s="46">
        <v>1000000000</v>
      </c>
      <c r="H30" s="42">
        <v>8.5000000000000006E-2</v>
      </c>
      <c r="I30" s="42">
        <v>8.5908719897270211E-2</v>
      </c>
      <c r="J30" s="42">
        <v>8.5000000000000006E-2</v>
      </c>
      <c r="K30" s="42">
        <v>9.4E-2</v>
      </c>
      <c r="L30" s="51">
        <v>4</v>
      </c>
    </row>
    <row r="31" spans="1:12" x14ac:dyDescent="0.25">
      <c r="A31" s="38"/>
      <c r="B31" s="39">
        <v>41800</v>
      </c>
      <c r="C31" s="51" t="s">
        <v>33</v>
      </c>
      <c r="D31" s="40" t="s">
        <v>24</v>
      </c>
      <c r="E31" s="46">
        <v>20000000000</v>
      </c>
      <c r="F31" s="46">
        <v>61000000000</v>
      </c>
      <c r="G31" s="46">
        <v>20000000000</v>
      </c>
      <c r="H31" s="42">
        <v>8.6999999999999994E-2</v>
      </c>
      <c r="I31" s="42">
        <v>8.8147017359733584E-2</v>
      </c>
      <c r="J31" s="42">
        <v>8.6999999999999994E-2</v>
      </c>
      <c r="K31" s="42">
        <v>9.4899999999999998E-2</v>
      </c>
      <c r="L31" s="51">
        <v>4</v>
      </c>
    </row>
    <row r="32" spans="1:12" x14ac:dyDescent="0.25">
      <c r="A32" s="38"/>
      <c r="B32" s="39">
        <v>41821</v>
      </c>
      <c r="C32" s="51" t="s">
        <v>33</v>
      </c>
      <c r="D32" s="40" t="s">
        <v>22</v>
      </c>
      <c r="E32" s="46">
        <v>40000000000</v>
      </c>
      <c r="F32" s="46">
        <v>105000000000</v>
      </c>
      <c r="G32" s="46">
        <v>40000000000</v>
      </c>
      <c r="H32" s="42">
        <v>7.9000000000000001E-2</v>
      </c>
      <c r="I32" s="42">
        <v>7.8505495190620431E-2</v>
      </c>
      <c r="J32" s="42">
        <v>7.5999999999999998E-2</v>
      </c>
      <c r="K32" s="42">
        <v>8.199999999999999E-2</v>
      </c>
      <c r="L32" s="51">
        <v>6</v>
      </c>
    </row>
    <row r="33" spans="1:12" x14ac:dyDescent="0.25">
      <c r="A33" s="38"/>
      <c r="B33" s="39">
        <v>41821</v>
      </c>
      <c r="C33" s="51" t="s">
        <v>33</v>
      </c>
      <c r="D33" s="40" t="s">
        <v>23</v>
      </c>
      <c r="E33" s="46">
        <v>20000000000</v>
      </c>
      <c r="F33" s="46">
        <v>25000000000</v>
      </c>
      <c r="G33" s="46">
        <v>5000000000</v>
      </c>
      <c r="H33" s="42">
        <v>8.3000000000000004E-2</v>
      </c>
      <c r="I33" s="42">
        <v>8.3524098992347723E-2</v>
      </c>
      <c r="J33" s="42">
        <v>8.3000000000000004E-2</v>
      </c>
      <c r="K33" s="42">
        <v>8.900000000000001E-2</v>
      </c>
      <c r="L33" s="51">
        <v>2</v>
      </c>
    </row>
    <row r="34" spans="1:12" x14ac:dyDescent="0.25">
      <c r="A34" s="38"/>
      <c r="B34" s="39">
        <v>41821</v>
      </c>
      <c r="C34" s="51" t="s">
        <v>33</v>
      </c>
      <c r="D34" s="40" t="s">
        <v>24</v>
      </c>
      <c r="E34" s="46">
        <v>20000000000</v>
      </c>
      <c r="F34" s="46">
        <v>30000000000</v>
      </c>
      <c r="G34" s="46">
        <v>5000000000</v>
      </c>
      <c r="H34" s="42">
        <v>8.5000000000000006E-2</v>
      </c>
      <c r="I34" s="42">
        <v>8.5828754305839541E-2</v>
      </c>
      <c r="J34" s="42">
        <v>8.5000000000000006E-2</v>
      </c>
      <c r="K34" s="42">
        <v>9.3000000000000013E-2</v>
      </c>
      <c r="L34" s="51">
        <v>3</v>
      </c>
    </row>
    <row r="35" spans="1:12" x14ac:dyDescent="0.25">
      <c r="A35" s="38"/>
      <c r="B35" s="39">
        <v>41842</v>
      </c>
      <c r="C35" s="51" t="s">
        <v>33</v>
      </c>
      <c r="D35" s="40" t="s">
        <v>22</v>
      </c>
      <c r="E35" s="46">
        <v>40000000000</v>
      </c>
      <c r="F35" s="46">
        <v>10000000000</v>
      </c>
      <c r="G35" s="46">
        <v>10000000000</v>
      </c>
      <c r="H35" s="42">
        <v>7.9000000000000001E-2</v>
      </c>
      <c r="I35" s="42">
        <v>7.8173932433128368E-2</v>
      </c>
      <c r="J35" s="42">
        <v>7.9000000000000001E-2</v>
      </c>
      <c r="K35" s="42" t="s">
        <v>14</v>
      </c>
      <c r="L35" s="51">
        <v>1</v>
      </c>
    </row>
    <row r="36" spans="1:12" x14ac:dyDescent="0.25">
      <c r="A36" s="38"/>
      <c r="B36" s="39">
        <v>41842</v>
      </c>
      <c r="C36" s="51" t="s">
        <v>33</v>
      </c>
      <c r="D36" s="40" t="s">
        <v>23</v>
      </c>
      <c r="E36" s="46">
        <v>40000000000</v>
      </c>
      <c r="F36" s="46">
        <v>5000000000</v>
      </c>
      <c r="G36" s="46">
        <v>5000000000</v>
      </c>
      <c r="H36" s="42">
        <v>0.08</v>
      </c>
      <c r="I36" s="42">
        <v>7.9952380061149617E-2</v>
      </c>
      <c r="J36" s="42">
        <v>0.08</v>
      </c>
      <c r="K36" s="42" t="s">
        <v>14</v>
      </c>
      <c r="L36" s="51">
        <v>1</v>
      </c>
    </row>
    <row r="37" spans="1:12" x14ac:dyDescent="0.25">
      <c r="A37" s="38"/>
      <c r="B37" s="39">
        <v>41842</v>
      </c>
      <c r="C37" s="51" t="s">
        <v>33</v>
      </c>
      <c r="D37" s="40" t="s">
        <v>24</v>
      </c>
      <c r="E37" s="46">
        <v>56000000000</v>
      </c>
      <c r="F37" s="46">
        <v>5000000000</v>
      </c>
      <c r="G37" s="46">
        <v>5000000000</v>
      </c>
      <c r="H37" s="42">
        <v>8.3000000000000004E-2</v>
      </c>
      <c r="I37" s="42">
        <v>8.347280323505403E-2</v>
      </c>
      <c r="J37" s="42">
        <v>8.3000000000000004E-2</v>
      </c>
      <c r="K37" s="42" t="s">
        <v>14</v>
      </c>
      <c r="L37" s="51">
        <v>1</v>
      </c>
    </row>
    <row r="38" spans="1:12" x14ac:dyDescent="0.25">
      <c r="A38" s="38"/>
      <c r="B38" s="39">
        <v>41843</v>
      </c>
      <c r="C38" s="51" t="s">
        <v>33</v>
      </c>
      <c r="D38" s="40" t="s">
        <v>25</v>
      </c>
      <c r="E38" s="46" t="s">
        <v>14</v>
      </c>
      <c r="F38" s="46">
        <v>195000000000</v>
      </c>
      <c r="G38" s="46">
        <v>195000000000</v>
      </c>
      <c r="H38" s="42" t="s">
        <v>14</v>
      </c>
      <c r="I38" s="42">
        <v>7.0920291543006914E-2</v>
      </c>
      <c r="J38" s="42" t="s">
        <v>14</v>
      </c>
      <c r="K38" s="42" t="s">
        <v>14</v>
      </c>
      <c r="L38" s="51" t="s">
        <v>14</v>
      </c>
    </row>
    <row r="39" spans="1:12" x14ac:dyDescent="0.25">
      <c r="A39" s="38"/>
      <c r="B39" s="39">
        <v>41905</v>
      </c>
      <c r="C39" s="51" t="s">
        <v>34</v>
      </c>
      <c r="D39" s="40" t="s">
        <v>26</v>
      </c>
      <c r="E39" s="46">
        <v>4000000000</v>
      </c>
      <c r="F39" s="46">
        <v>50760000000</v>
      </c>
      <c r="G39" s="46">
        <v>4000000000</v>
      </c>
      <c r="H39" s="42">
        <v>1.0275000000000001</v>
      </c>
      <c r="I39" s="42">
        <v>6.9900000000000004E-2</v>
      </c>
      <c r="J39" s="42">
        <v>1</v>
      </c>
      <c r="K39" s="42">
        <v>1.05</v>
      </c>
      <c r="L39" s="51">
        <v>22</v>
      </c>
    </row>
    <row r="40" spans="1:12" x14ac:dyDescent="0.25">
      <c r="A40" s="38"/>
      <c r="B40" s="39">
        <v>41905</v>
      </c>
      <c r="C40" s="51" t="s">
        <v>34</v>
      </c>
      <c r="D40" s="40" t="s">
        <v>27</v>
      </c>
      <c r="E40" s="46">
        <v>8000000000</v>
      </c>
      <c r="F40" s="46">
        <v>134715000000</v>
      </c>
      <c r="G40" s="46">
        <v>8000000000</v>
      </c>
      <c r="H40" s="42">
        <v>1.0282</v>
      </c>
      <c r="I40" s="42">
        <v>7.7600000000000002E-2</v>
      </c>
      <c r="J40" s="42">
        <v>1</v>
      </c>
      <c r="K40" s="42">
        <v>1.0282</v>
      </c>
      <c r="L40" s="51">
        <v>33</v>
      </c>
    </row>
    <row r="41" spans="1:12" x14ac:dyDescent="0.25">
      <c r="A41" s="38"/>
      <c r="B41" s="39">
        <v>41905</v>
      </c>
      <c r="C41" s="51" t="s">
        <v>34</v>
      </c>
      <c r="D41" s="40" t="s">
        <v>28</v>
      </c>
      <c r="E41" s="46">
        <v>8000000000</v>
      </c>
      <c r="F41" s="46">
        <v>38246000000</v>
      </c>
      <c r="G41" s="46">
        <v>8000000000</v>
      </c>
      <c r="H41" s="42">
        <v>1.0149999999999999</v>
      </c>
      <c r="I41" s="42">
        <v>8.8999999999999996E-2</v>
      </c>
      <c r="J41" s="42">
        <v>1</v>
      </c>
      <c r="K41" s="42">
        <v>1.0155000000000001</v>
      </c>
      <c r="L41" s="51">
        <v>20</v>
      </c>
    </row>
    <row r="42" spans="1:12" x14ac:dyDescent="0.25">
      <c r="A42" s="38"/>
      <c r="B42" s="39">
        <v>41926</v>
      </c>
      <c r="C42" s="51" t="s">
        <v>34</v>
      </c>
      <c r="D42" s="40" t="s">
        <v>26</v>
      </c>
      <c r="E42" s="46">
        <v>4000000000</v>
      </c>
      <c r="F42" s="46">
        <v>24500000000</v>
      </c>
      <c r="G42" s="46">
        <v>4000000000</v>
      </c>
      <c r="H42" s="42">
        <v>1.0325</v>
      </c>
      <c r="I42" s="42">
        <v>6.9493266940116885E-2</v>
      </c>
      <c r="J42" s="42">
        <v>1.01</v>
      </c>
      <c r="K42" s="42">
        <v>1.0325</v>
      </c>
      <c r="L42" s="51">
        <v>7</v>
      </c>
    </row>
    <row r="43" spans="1:12" x14ac:dyDescent="0.25">
      <c r="A43" s="38"/>
      <c r="B43" s="39">
        <v>41926</v>
      </c>
      <c r="C43" s="51" t="s">
        <v>34</v>
      </c>
      <c r="D43" s="40" t="s">
        <v>27</v>
      </c>
      <c r="E43" s="46">
        <v>8000000000</v>
      </c>
      <c r="F43" s="46">
        <v>6700000000</v>
      </c>
      <c r="G43" s="46">
        <v>6700000000</v>
      </c>
      <c r="H43" s="42">
        <v>1.0149999999999999</v>
      </c>
      <c r="I43" s="42">
        <v>8.2049253582954437E-2</v>
      </c>
      <c r="J43" s="42">
        <v>1.0149999999999999</v>
      </c>
      <c r="K43" s="42" t="s">
        <v>14</v>
      </c>
      <c r="L43" s="51">
        <v>1</v>
      </c>
    </row>
    <row r="44" spans="1:12" x14ac:dyDescent="0.25">
      <c r="A44" s="38"/>
      <c r="B44" s="39">
        <v>41926</v>
      </c>
      <c r="C44" s="51" t="s">
        <v>34</v>
      </c>
      <c r="D44" s="40" t="s">
        <v>28</v>
      </c>
      <c r="E44" s="46">
        <v>8000000000</v>
      </c>
      <c r="F44" s="46">
        <v>11053000000</v>
      </c>
      <c r="G44" s="46">
        <v>8000000000</v>
      </c>
      <c r="H44" s="42">
        <v>1.01</v>
      </c>
      <c r="I44" s="42">
        <v>9.1015955805778509E-2</v>
      </c>
      <c r="J44" s="42">
        <v>1</v>
      </c>
      <c r="K44" s="42">
        <v>1.01</v>
      </c>
      <c r="L44" s="51">
        <v>15</v>
      </c>
    </row>
    <row r="45" spans="1:12" x14ac:dyDescent="0.25">
      <c r="A45" s="38"/>
      <c r="B45" s="39">
        <v>41947</v>
      </c>
      <c r="C45" s="51" t="s">
        <v>34</v>
      </c>
      <c r="D45" s="40" t="s">
        <v>26</v>
      </c>
      <c r="E45" s="46">
        <v>4000000000</v>
      </c>
      <c r="F45" s="46">
        <v>14800000000</v>
      </c>
      <c r="G45" s="46">
        <v>4000000000</v>
      </c>
      <c r="H45" s="42">
        <v>1.0349999999999999</v>
      </c>
      <c r="I45" s="42">
        <v>7.0084521174430842E-2</v>
      </c>
      <c r="J45" s="42">
        <v>1</v>
      </c>
      <c r="K45" s="42">
        <v>1.0349999999999999</v>
      </c>
      <c r="L45" s="51">
        <v>4</v>
      </c>
    </row>
    <row r="46" spans="1:12" x14ac:dyDescent="0.25">
      <c r="A46" s="38"/>
      <c r="B46" s="39">
        <v>41947</v>
      </c>
      <c r="C46" s="51" t="s">
        <v>34</v>
      </c>
      <c r="D46" s="40" t="s">
        <v>27</v>
      </c>
      <c r="E46" s="46">
        <v>9300000000</v>
      </c>
      <c r="F46" s="46">
        <v>43144000000</v>
      </c>
      <c r="G46" s="46">
        <v>9300000000</v>
      </c>
      <c r="H46" s="42">
        <v>1.0165</v>
      </c>
      <c r="I46" s="42">
        <v>8.2860490679740897E-2</v>
      </c>
      <c r="J46" s="42">
        <v>0.995</v>
      </c>
      <c r="K46" s="42">
        <v>1.02</v>
      </c>
      <c r="L46" s="51">
        <v>10</v>
      </c>
    </row>
    <row r="47" spans="1:12" x14ac:dyDescent="0.25">
      <c r="A47" s="38"/>
      <c r="B47" s="39">
        <v>41947</v>
      </c>
      <c r="C47" s="51" t="s">
        <v>34</v>
      </c>
      <c r="D47" s="40" t="s">
        <v>28</v>
      </c>
      <c r="E47" s="46">
        <v>8000000000</v>
      </c>
      <c r="F47" s="46">
        <v>17821000000</v>
      </c>
      <c r="G47" s="46">
        <v>6325000000</v>
      </c>
      <c r="H47" s="42">
        <v>1.0149999999999999</v>
      </c>
      <c r="I47" s="42">
        <v>9.1031280159950267E-2</v>
      </c>
      <c r="J47" s="42">
        <v>0.99</v>
      </c>
      <c r="K47" s="42">
        <v>1.0249999999999999</v>
      </c>
      <c r="L47" s="51">
        <v>15</v>
      </c>
    </row>
    <row r="48" spans="1:12" x14ac:dyDescent="0.25">
      <c r="A48" s="38"/>
      <c r="B48" s="39">
        <v>41968</v>
      </c>
      <c r="C48" s="51" t="s">
        <v>34</v>
      </c>
      <c r="D48" s="40" t="s">
        <v>26</v>
      </c>
      <c r="E48" s="46">
        <v>4000000000</v>
      </c>
      <c r="F48" s="46">
        <v>3800000000</v>
      </c>
      <c r="G48" s="46">
        <v>3800000000</v>
      </c>
      <c r="H48" s="42">
        <v>1.013636</v>
      </c>
      <c r="I48" s="42">
        <v>8.0488243699073828E-2</v>
      </c>
      <c r="J48" s="42">
        <v>1.013636</v>
      </c>
      <c r="K48" s="42" t="s">
        <v>14</v>
      </c>
      <c r="L48" s="51">
        <v>1</v>
      </c>
    </row>
    <row r="49" spans="1:12" x14ac:dyDescent="0.25">
      <c r="A49" s="38"/>
      <c r="B49" s="39">
        <v>41968</v>
      </c>
      <c r="C49" s="51" t="s">
        <v>34</v>
      </c>
      <c r="D49" s="40" t="s">
        <v>27</v>
      </c>
      <c r="E49" s="46">
        <v>8000000000</v>
      </c>
      <c r="F49" s="46">
        <v>7900000000</v>
      </c>
      <c r="G49" s="46">
        <v>7900000000</v>
      </c>
      <c r="H49" s="42">
        <v>1.0143259999999998</v>
      </c>
      <c r="I49" s="42">
        <v>8.4670910239219688E-2</v>
      </c>
      <c r="J49" s="42">
        <v>1.0143259999999998</v>
      </c>
      <c r="K49" s="42" t="s">
        <v>14</v>
      </c>
      <c r="L49" s="51">
        <v>2</v>
      </c>
    </row>
    <row r="50" spans="1:12" x14ac:dyDescent="0.25">
      <c r="A50" s="38"/>
      <c r="B50" s="39">
        <v>41968</v>
      </c>
      <c r="C50" s="51" t="s">
        <v>34</v>
      </c>
      <c r="D50" s="40" t="s">
        <v>28</v>
      </c>
      <c r="E50" s="46">
        <v>9675000000</v>
      </c>
      <c r="F50" s="46">
        <v>4172000000</v>
      </c>
      <c r="G50" s="46">
        <v>4172000000</v>
      </c>
      <c r="H50" s="42">
        <v>1.0155339999999999</v>
      </c>
      <c r="I50" s="42">
        <v>9.1977998614311204E-2</v>
      </c>
      <c r="J50" s="42">
        <v>1.0155339999999999</v>
      </c>
      <c r="K50" s="42">
        <v>1.0156000000000001</v>
      </c>
      <c r="L50" s="51">
        <v>4</v>
      </c>
    </row>
    <row r="51" spans="1:12" x14ac:dyDescent="0.25">
      <c r="A51" s="38"/>
      <c r="B51" s="39">
        <v>41989</v>
      </c>
      <c r="C51" s="51" t="s">
        <v>34</v>
      </c>
      <c r="D51" s="40" t="s">
        <v>26</v>
      </c>
      <c r="E51" s="46">
        <v>4200000000</v>
      </c>
      <c r="F51" s="46">
        <v>4210000000</v>
      </c>
      <c r="G51" s="46">
        <v>4200000000</v>
      </c>
      <c r="H51" s="42">
        <v>1.0181849999999999</v>
      </c>
      <c r="I51" s="42">
        <v>8.0488243699073828E-2</v>
      </c>
      <c r="J51" s="42">
        <v>1.018181</v>
      </c>
      <c r="K51" s="42">
        <v>1.0181849999999999</v>
      </c>
      <c r="L51" s="51">
        <v>2</v>
      </c>
    </row>
    <row r="52" spans="1:12" x14ac:dyDescent="0.25">
      <c r="A52" s="38"/>
      <c r="B52" s="39">
        <v>41989</v>
      </c>
      <c r="C52" s="51" t="s">
        <v>34</v>
      </c>
      <c r="D52" s="40" t="s">
        <v>27</v>
      </c>
      <c r="E52" s="46">
        <v>8100000000</v>
      </c>
      <c r="F52" s="46">
        <v>9000000000</v>
      </c>
      <c r="G52" s="46">
        <v>8100000000</v>
      </c>
      <c r="H52" s="42">
        <v>1.019109</v>
      </c>
      <c r="I52" s="42">
        <v>8.4670910239219688E-2</v>
      </c>
      <c r="J52" s="42">
        <v>1.019109</v>
      </c>
      <c r="K52" s="42" t="s">
        <v>14</v>
      </c>
      <c r="L52" s="51">
        <v>2</v>
      </c>
    </row>
    <row r="53" spans="1:12" x14ac:dyDescent="0.25">
      <c r="A53" s="38"/>
      <c r="B53" s="39">
        <v>41989</v>
      </c>
      <c r="C53" s="51" t="s">
        <v>34</v>
      </c>
      <c r="D53" s="40" t="s">
        <v>28</v>
      </c>
      <c r="E53" s="46">
        <v>13503000000</v>
      </c>
      <c r="F53" s="46">
        <v>12046000000</v>
      </c>
      <c r="G53" s="46">
        <v>12046000000</v>
      </c>
      <c r="H53" s="42">
        <v>1.0207120000000001</v>
      </c>
      <c r="I53" s="42">
        <v>9.1977998614311204E-2</v>
      </c>
      <c r="J53" s="42">
        <v>1.0207120000000001</v>
      </c>
      <c r="K53" s="42">
        <v>1.020716</v>
      </c>
      <c r="L53" s="51">
        <v>8</v>
      </c>
    </row>
    <row r="54" spans="1:12" x14ac:dyDescent="0.25">
      <c r="A54" s="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31" t="s">
        <v>279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25">
      <c r="A56" s="38"/>
      <c r="B56" s="184" t="s">
        <v>275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</row>
    <row r="57" spans="1:12" x14ac:dyDescent="0.25">
      <c r="A57" s="38"/>
      <c r="B57" s="184" t="s">
        <v>276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</row>
    <row r="58" spans="1:12" x14ac:dyDescent="0.25">
      <c r="A58" s="38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</row>
    <row r="59" spans="1:12" x14ac:dyDescent="0.25">
      <c r="A59" s="38"/>
      <c r="B59" s="32" t="str">
        <f>+Subastas!B34</f>
        <v>Fuente: Dirección General de Política de Endeudamiento. VEP. MEF.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</sheetData>
  <mergeCells count="4">
    <mergeCell ref="B6:L6"/>
    <mergeCell ref="J7:L7"/>
    <mergeCell ref="B57:L58"/>
    <mergeCell ref="B56:L56"/>
  </mergeCells>
  <hyperlinks>
    <hyperlink ref="D13" location="_2014BTPA_26022016" display="2014BTPA-26022016" xr:uid="{00000000-0004-0000-0800-000000000000}"/>
    <hyperlink ref="D14" location="_2014BTPA_26022017" display="2014BTPA-26022017" xr:uid="{00000000-0004-0000-0800-000001000000}"/>
    <hyperlink ref="D15" location="_2014BTPA_26022016" display="2014BTPA-26022016" xr:uid="{00000000-0004-0000-0800-000002000000}"/>
    <hyperlink ref="D16" location="_2014BTPA_26022017" display="2014BTPA-26022017" xr:uid="{00000000-0004-0000-0800-000003000000}"/>
    <hyperlink ref="D22" location="_2014BTPA_26022016" display="2014BTPA-26022016" xr:uid="{00000000-0004-0000-0800-000004000000}"/>
    <hyperlink ref="D23" location="_2014BTPA_26022017" display="2014BTPA-26022017" xr:uid="{00000000-0004-0000-0800-000005000000}"/>
    <hyperlink ref="D26" location="_2014BTPA_26022017" display="2014BTPA-26022017" xr:uid="{00000000-0004-0000-0800-000006000000}"/>
    <hyperlink ref="D27" location="_2014BTPA_26022018" display="2014BTPA-26022018" xr:uid="{00000000-0004-0000-0800-000007000000}"/>
    <hyperlink ref="D28" location="_2014BTPA_26022019" display="2014BTPA-26022019" xr:uid="{00000000-0004-0000-0800-000008000000}"/>
    <hyperlink ref="D29" location="_2014BTPA_26022017" display="2014BTPA-26022017" xr:uid="{00000000-0004-0000-0800-000009000000}"/>
    <hyperlink ref="D30" location="_2014BTPA_26022018" display="2014BTPA-26022018" xr:uid="{00000000-0004-0000-0800-00000A000000}"/>
    <hyperlink ref="D31" location="_2014BTPA_26022019" display="2014BTPA-26022019" xr:uid="{00000000-0004-0000-0800-00000B000000}"/>
    <hyperlink ref="D32" location="_2014BTPA_26022017" display="2014BTPA-26022017" xr:uid="{00000000-0004-0000-0800-00000C000000}"/>
    <hyperlink ref="D33" location="_2014BTPA_26022018" display="2014BTPA-26022018" xr:uid="{00000000-0004-0000-0800-00000D000000}"/>
    <hyperlink ref="D34" location="_2014BTPA_26022019" display="2014BTPA-26022019" xr:uid="{00000000-0004-0000-0800-00000E000000}"/>
    <hyperlink ref="D35" location="_2014BTPA_26022017" display="2014BTPA-26022017" xr:uid="{00000000-0004-0000-0800-00000F000000}"/>
    <hyperlink ref="D36" location="_2014BTPA_26022018" display="2014BTPA-26022018" xr:uid="{00000000-0004-0000-0800-000010000000}"/>
    <hyperlink ref="D37" location="_2014BTPA_26022019" display="2014BTPA-26022019" xr:uid="{00000000-0004-0000-0800-000011000000}"/>
    <hyperlink ref="D38" location="_2014BTPA_23012016" display="2014BTPA-23012016" xr:uid="{00000000-0004-0000-0800-000012000000}"/>
    <hyperlink ref="D39" location="PYTNA01F3617" display="PYTNA01F3617" xr:uid="{00000000-0004-0000-0800-000013000000}"/>
    <hyperlink ref="D40" location="PYTNA02F3624" display="PYTNA02F3624" xr:uid="{00000000-0004-0000-0800-000014000000}"/>
    <hyperlink ref="D41" location="PYTNA03F3631" display="PYTNA03F3631" xr:uid="{00000000-0004-0000-0800-000015000000}"/>
    <hyperlink ref="D42" location="PYTNA01F3617" display="PYTNA01F3617" xr:uid="{00000000-0004-0000-0800-000016000000}"/>
    <hyperlink ref="D43" location="PYTNA02F3624" display="PYTNA02F3624" xr:uid="{00000000-0004-0000-0800-000017000000}"/>
    <hyperlink ref="D45" location="PYTNA01F3617" display="PYTNA01F3617" xr:uid="{00000000-0004-0000-0800-000018000000}"/>
    <hyperlink ref="D46" location="PYTNA02F3624" display="PYTNA02F3624" xr:uid="{00000000-0004-0000-0800-000019000000}"/>
    <hyperlink ref="D47" location="PYTNA03F3631" display="PYTNA03F3631" xr:uid="{00000000-0004-0000-0800-00001A000000}"/>
    <hyperlink ref="D48" location="PYTNA01F3617" display="PYTNA01F3617" xr:uid="{00000000-0004-0000-0800-00001B000000}"/>
    <hyperlink ref="D49" location="PYTNA02F3624" display="PYTNA02F3624" xr:uid="{00000000-0004-0000-0800-00001C000000}"/>
    <hyperlink ref="D50" location="PYTNA03F3631" display="PYTNA03F3631" xr:uid="{00000000-0004-0000-0800-00001D000000}"/>
    <hyperlink ref="D51" location="PYTNA01F3617" display="PYTNA01F3617" xr:uid="{00000000-0004-0000-0800-00001E000000}"/>
    <hyperlink ref="D52" location="PYTNA02F3624" display="PYTNA02F3624" xr:uid="{00000000-0004-0000-0800-00001F000000}"/>
    <hyperlink ref="D53" location="PYTNA03F3631" display="PYTNA03F3631" xr:uid="{00000000-0004-0000-0800-000020000000}"/>
    <hyperlink ref="D9" location="_2014BTPA_26022016" display="2014BTPA-26022016" xr:uid="{00000000-0004-0000-0800-000021000000}"/>
    <hyperlink ref="D10" location="_2014BTPA_26022017" display="2014BTPA-26022017" xr:uid="{00000000-0004-0000-0800-000022000000}"/>
    <hyperlink ref="D24" location="_2014BTPA_26022018" display="2014BTPA-26022018" xr:uid="{00000000-0004-0000-0800-000023000000}"/>
    <hyperlink ref="D25" location="_2014BTPA_26022019" display="2014BTPA-26022019" xr:uid="{00000000-0004-0000-0800-000024000000}"/>
    <hyperlink ref="D20" location="_2014BTPA_26022018" display="2014BTPA-26022018" xr:uid="{00000000-0004-0000-0800-000025000000}"/>
    <hyperlink ref="D21" location="_2014BTPA_26022019" display="2014BTPA-26022019" xr:uid="{00000000-0004-0000-0800-000026000000}"/>
    <hyperlink ref="D11" location="_2014BTPA_26022018" display="2014BTPA-26022018" xr:uid="{00000000-0004-0000-0800-000027000000}"/>
    <hyperlink ref="D12" location="_2014BTPA_26022019" display="2014BTPA-26022019" xr:uid="{00000000-0004-0000-0800-000028000000}"/>
    <hyperlink ref="D18" location="_2014BTPA_26022016" display="2014BTPA-26022016" xr:uid="{00000000-0004-0000-0800-000029000000}"/>
    <hyperlink ref="D19" location="_2014BTPA_26022017" display="2014BTPA-26022017" xr:uid="{00000000-0004-0000-0800-00002A000000}"/>
    <hyperlink ref="D17" location="_2014BTPA_26022018" display="2014BTPA-26022018" xr:uid="{00000000-0004-0000-0800-00002B000000}"/>
    <hyperlink ref="D44" location="PYTNA03F3631" display="PYTNA03F3631" xr:uid="{00000000-0004-0000-0800-00002C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179</vt:i4>
      </vt:variant>
    </vt:vector>
  </HeadingPairs>
  <TitlesOfParts>
    <vt:vector size="200" baseType="lpstr">
      <vt:lpstr>Subastas</vt:lpstr>
      <vt:lpstr>2006</vt:lpstr>
      <vt:lpstr>2007</vt:lpstr>
      <vt:lpstr>2008</vt:lpstr>
      <vt:lpstr>2009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C.F.</vt:lpstr>
      <vt:lpstr>_2006A112052009</vt:lpstr>
      <vt:lpstr>_2006A207122009_14_95</vt:lpstr>
      <vt:lpstr>_2006A207122009_15</vt:lpstr>
      <vt:lpstr>_2006B112052009_8_89</vt:lpstr>
      <vt:lpstr>_2006B112052009_8_9</vt:lpstr>
      <vt:lpstr>_2006B207122009_8_5</vt:lpstr>
      <vt:lpstr>_2006B207122009_8_57</vt:lpstr>
      <vt:lpstr>_2006B207122009_8_65</vt:lpstr>
      <vt:lpstr>_2006B207122009_8_67</vt:lpstr>
      <vt:lpstr>_2006B207122009_8_68</vt:lpstr>
      <vt:lpstr>_2006B207122009_8_73</vt:lpstr>
      <vt:lpstr>_2006B207122009_8_74</vt:lpstr>
      <vt:lpstr>_2006B207122009_8_75</vt:lpstr>
      <vt:lpstr>_2006B207122009_8_79</vt:lpstr>
      <vt:lpstr>_2007A1116032010_14_4</vt:lpstr>
      <vt:lpstr>_2007A1116032010_14_49</vt:lpstr>
      <vt:lpstr>_2007A1116032010_14_5</vt:lpstr>
      <vt:lpstr>_2007A1116032010_14_6</vt:lpstr>
      <vt:lpstr>_2007A1116032010_14_65</vt:lpstr>
      <vt:lpstr>_2007A223112010_11</vt:lpstr>
      <vt:lpstr>_2007A223112010_11_74</vt:lpstr>
      <vt:lpstr>_2007A223112010_11_75</vt:lpstr>
      <vt:lpstr>_2007A223112010_11_89</vt:lpstr>
      <vt:lpstr>_2007A223112010_11_9</vt:lpstr>
      <vt:lpstr>_2007A223112010_11_98</vt:lpstr>
      <vt:lpstr>_2007A223112010_12_14</vt:lpstr>
      <vt:lpstr>_2007A223112010_12_24</vt:lpstr>
      <vt:lpstr>_2007A223112010_12_25</vt:lpstr>
      <vt:lpstr>_2007A223112010_12_35</vt:lpstr>
      <vt:lpstr>_2007A223112010_12_37</vt:lpstr>
      <vt:lpstr>_2007A223112010_12_39</vt:lpstr>
      <vt:lpstr>_2007A223112010_12_4</vt:lpstr>
      <vt:lpstr>_2007A223112010_12_43</vt:lpstr>
      <vt:lpstr>_2007A223112010_12_45</vt:lpstr>
      <vt:lpstr>_2007A223112010_12_48</vt:lpstr>
      <vt:lpstr>_2007A223112010_12_5</vt:lpstr>
      <vt:lpstr>_2007B1116032010_8_39</vt:lpstr>
      <vt:lpstr>_2007B1116032010_8_4</vt:lpstr>
      <vt:lpstr>_2008A112032011</vt:lpstr>
      <vt:lpstr>_2008B112032011_8</vt:lpstr>
      <vt:lpstr>_2008B112032011_8_1</vt:lpstr>
      <vt:lpstr>_2008B112032011_8_14</vt:lpstr>
      <vt:lpstr>_2008B112032011_8_15</vt:lpstr>
      <vt:lpstr>_2008B112032011_8_19</vt:lpstr>
      <vt:lpstr>_2008B112032011_8_2</vt:lpstr>
      <vt:lpstr>_2008B112032011_8_24</vt:lpstr>
      <vt:lpstr>_2008B112032011_8_25</vt:lpstr>
      <vt:lpstr>_2009A112052010_4</vt:lpstr>
      <vt:lpstr>_2009A112052011_5</vt:lpstr>
      <vt:lpstr>_2009A112052011_5_1</vt:lpstr>
      <vt:lpstr>_2009A112052011_5_2</vt:lpstr>
      <vt:lpstr>_2009A112052011_5_3</vt:lpstr>
      <vt:lpstr>_2009A112052011_5_4</vt:lpstr>
      <vt:lpstr>_2009A112052011_5_5</vt:lpstr>
      <vt:lpstr>_2009A112052011_5_6</vt:lpstr>
      <vt:lpstr>_2009A112052011_5_7</vt:lpstr>
      <vt:lpstr>_2009A112052011_5_8</vt:lpstr>
      <vt:lpstr>_2009A112052011_5_9</vt:lpstr>
      <vt:lpstr>_2009A112052012_6_1</vt:lpstr>
      <vt:lpstr>_2009A112052012_6_25</vt:lpstr>
      <vt:lpstr>_2009A112052012_6_4</vt:lpstr>
      <vt:lpstr>_2009A112052012_6_55</vt:lpstr>
      <vt:lpstr>_2009A112052012_6_7</vt:lpstr>
      <vt:lpstr>_2009A112052012_6_85</vt:lpstr>
      <vt:lpstr>_2009A227052010_4</vt:lpstr>
      <vt:lpstr>_2009A227052011_5_8</vt:lpstr>
      <vt:lpstr>_2009A227052011_5_9</vt:lpstr>
      <vt:lpstr>_2009A227052011_5_95</vt:lpstr>
      <vt:lpstr>_2009A227052012_6_9</vt:lpstr>
      <vt:lpstr>_2009A227052012_6_95</vt:lpstr>
      <vt:lpstr>_2009A301102011_5</vt:lpstr>
      <vt:lpstr>_2009A301102011_5_8</vt:lpstr>
      <vt:lpstr>_2009A301102012_6_8</vt:lpstr>
      <vt:lpstr>_2009A301102012_6_95</vt:lpstr>
      <vt:lpstr>_2009A301102012_7</vt:lpstr>
      <vt:lpstr>_2009A301102013_7_9</vt:lpstr>
      <vt:lpstr>_2009A301102013_7_95</vt:lpstr>
      <vt:lpstr>_2009A301102013_8</vt:lpstr>
      <vt:lpstr>_2010A126032011_3_8</vt:lpstr>
      <vt:lpstr>_2010A126032011_3_85</vt:lpstr>
      <vt:lpstr>_2010A126032011_4</vt:lpstr>
      <vt:lpstr>_2010A126032012_5_7</vt:lpstr>
      <vt:lpstr>_2010A126032012_5_8</vt:lpstr>
      <vt:lpstr>_2010A126032012_5_85</vt:lpstr>
      <vt:lpstr>_2010A126032012_5_9</vt:lpstr>
      <vt:lpstr>_2010A126032012_6</vt:lpstr>
      <vt:lpstr>_2010A126032013_6_95</vt:lpstr>
      <vt:lpstr>_2010A126032014_7_95</vt:lpstr>
      <vt:lpstr>_2010A126032014_8</vt:lpstr>
      <vt:lpstr>_2010A126032015_9</vt:lpstr>
      <vt:lpstr>_2010A226062013_7_1</vt:lpstr>
      <vt:lpstr>_2010A226062013_7_2</vt:lpstr>
      <vt:lpstr>_2012A126032016_8_49</vt:lpstr>
      <vt:lpstr>_2012A126032016_8_75</vt:lpstr>
      <vt:lpstr>_2012A126032017_10_0</vt:lpstr>
      <vt:lpstr>_2012A126032017_9_73</vt:lpstr>
      <vt:lpstr>_2012A126032017_9_75</vt:lpstr>
      <vt:lpstr>_2012A126062015_7_74</vt:lpstr>
      <vt:lpstr>_2012A126062015_8_25</vt:lpstr>
      <vt:lpstr>_2012A126062016_8_74</vt:lpstr>
      <vt:lpstr>_2012A126062016_9_00</vt:lpstr>
      <vt:lpstr>_2012A126092014_6_99</vt:lpstr>
      <vt:lpstr>_2012A126092014_7_50</vt:lpstr>
      <vt:lpstr>_2012A126092015_7_99</vt:lpstr>
      <vt:lpstr>_2012A126092015_8_50</vt:lpstr>
      <vt:lpstr>_2012A126092016_8_97</vt:lpstr>
      <vt:lpstr>_2012A126092016_8_99</vt:lpstr>
      <vt:lpstr>_2012A126092016_9_25</vt:lpstr>
      <vt:lpstr>_2012A126112014_7_24</vt:lpstr>
      <vt:lpstr>_2012A126112014_7_75</vt:lpstr>
      <vt:lpstr>_2012A126112015_8_24</vt:lpstr>
      <vt:lpstr>_2012A126112015_8_75</vt:lpstr>
      <vt:lpstr>_2012A126112016_9_22</vt:lpstr>
      <vt:lpstr>_2012A126112016_9_24</vt:lpstr>
      <vt:lpstr>_2012A126112016_9_50</vt:lpstr>
      <vt:lpstr>_2012A217072015</vt:lpstr>
      <vt:lpstr>_2012A217072016</vt:lpstr>
      <vt:lpstr>_2012A217072017</vt:lpstr>
      <vt:lpstr>_2012A413092017</vt:lpstr>
      <vt:lpstr>_2012A414092015</vt:lpstr>
      <vt:lpstr>_2012A623102016</vt:lpstr>
      <vt:lpstr>_2012A623102017</vt:lpstr>
      <vt:lpstr>_2012A624102015</vt:lpstr>
      <vt:lpstr>_2012A722112016</vt:lpstr>
      <vt:lpstr>_2012A722112017</vt:lpstr>
      <vt:lpstr>_2012A723112015</vt:lpstr>
      <vt:lpstr>_2012A930052014</vt:lpstr>
      <vt:lpstr>_2013A113032015</vt:lpstr>
      <vt:lpstr>_2013A113032016</vt:lpstr>
      <vt:lpstr>_2013A113032017</vt:lpstr>
      <vt:lpstr>_2013A113032018</vt:lpstr>
      <vt:lpstr>_2013A128022015</vt:lpstr>
      <vt:lpstr>_2013A128022016</vt:lpstr>
      <vt:lpstr>_2013A128022017</vt:lpstr>
      <vt:lpstr>_2013A128022018</vt:lpstr>
      <vt:lpstr>_2013A220062016</vt:lpstr>
      <vt:lpstr>_2013A220062017</vt:lpstr>
      <vt:lpstr>_2013A220062018</vt:lpstr>
      <vt:lpstr>_2013A305112014</vt:lpstr>
      <vt:lpstr>_2013A41_26092014</vt:lpstr>
      <vt:lpstr>_2013A42_26092014</vt:lpstr>
      <vt:lpstr>_2013A43_26092014</vt:lpstr>
      <vt:lpstr>_2013A44_26092014</vt:lpstr>
      <vt:lpstr>_2014BTPA_23012016</vt:lpstr>
      <vt:lpstr>_2014BTPA_26022016</vt:lpstr>
      <vt:lpstr>_2014BTPA_26022017</vt:lpstr>
      <vt:lpstr>_2014BTPA_26022018</vt:lpstr>
      <vt:lpstr>_2014BTPA_26022019</vt:lpstr>
      <vt:lpstr>_2015</vt:lpstr>
      <vt:lpstr>_2015BTPA_04022018</vt:lpstr>
      <vt:lpstr>_2015BTPA_04022019</vt:lpstr>
      <vt:lpstr>_2015BTPA_04022020</vt:lpstr>
      <vt:lpstr>_2016</vt:lpstr>
      <vt:lpstr>_2016BTPA_20012018</vt:lpstr>
      <vt:lpstr>_2016BTPA_27122018</vt:lpstr>
      <vt:lpstr>_2016BTPA_28072019</vt:lpstr>
      <vt:lpstr>'2025'!_2024</vt:lpstr>
      <vt:lpstr>_2024</vt:lpstr>
      <vt:lpstr>CondicFinanc</vt:lpstr>
      <vt:lpstr>PYTNA01F1024</vt:lpstr>
      <vt:lpstr>PYTNA01F1412</vt:lpstr>
      <vt:lpstr>PYTNA01F1701</vt:lpstr>
      <vt:lpstr>PYTNA01F3617</vt:lpstr>
      <vt:lpstr>PYTNA01F4367</vt:lpstr>
      <vt:lpstr>PYTNA01F4482</vt:lpstr>
      <vt:lpstr>PYTNA01F6057</vt:lpstr>
      <vt:lpstr>PYTNA01F7667</vt:lpstr>
      <vt:lpstr>PYTNA02F1030</vt:lpstr>
      <vt:lpstr>PYTNA02F1428</vt:lpstr>
      <vt:lpstr>PYTNA02F1717</vt:lpstr>
      <vt:lpstr>PYTNA02F3624</vt:lpstr>
      <vt:lpstr>PYTNA02F4374</vt:lpstr>
      <vt:lpstr>PYTNA02F4499</vt:lpstr>
      <vt:lpstr>PYTNA02F6064</vt:lpstr>
      <vt:lpstr>PYTNA02F7674</vt:lpstr>
      <vt:lpstr>PYTNA03F1434</vt:lpstr>
      <vt:lpstr>PYTNA03F3631</vt:lpstr>
      <vt:lpstr>PYTNA03F4399</vt:lpstr>
      <vt:lpstr>subasta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diaveg</dc:creator>
  <cp:lastModifiedBy>Ernesto Wagner</cp:lastModifiedBy>
  <cp:lastPrinted>2020-08-11T20:10:17Z</cp:lastPrinted>
  <dcterms:created xsi:type="dcterms:W3CDTF">2015-01-20T12:12:26Z</dcterms:created>
  <dcterms:modified xsi:type="dcterms:W3CDTF">2025-09-25T13:40:46Z</dcterms:modified>
</cp:coreProperties>
</file>