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5\Publicaciones\Bonos en circulación\Inglés\"/>
    </mc:Choice>
  </mc:AlternateContent>
  <bookViews>
    <workbookView xWindow="0" yWindow="0" windowWidth="19200" windowHeight="12180"/>
  </bookViews>
  <sheets>
    <sheet name="Stock" sheetId="15" r:id="rId1"/>
    <sheet name="General Information" sheetId="22" r:id="rId2"/>
    <sheet name="Amortization Profile" sheetId="13" r:id="rId3"/>
    <sheet name="Holders" sheetId="20" r:id="rId4"/>
    <sheet name="Financial Terms" sheetId="2" r:id="rId5"/>
    <sheet name="Payment Flows-BCP" sheetId="4" r:id="rId6"/>
  </sheets>
  <externalReferences>
    <externalReference r:id="rId7"/>
    <externalReference r:id="rId8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'[1]Flujos-BCP'!#REF!</definedName>
    <definedName name="_2012A217072016" localSheetId="3">'[2]Flujos-BCP'!#REF!</definedName>
    <definedName name="_2012A217072016">'Payment Flows-BCP'!#REF!</definedName>
    <definedName name="_2012A217072017" localSheetId="1">'[1]Flujos-BCP'!#REF!</definedName>
    <definedName name="_2012A217072017" localSheetId="3">'[2]Flujos-BCP'!#REF!</definedName>
    <definedName name="_2012A217072017">'Payment Flows-BCP'!#REF!</definedName>
    <definedName name="_2012A413092017" localSheetId="1">'[1]Flujos-BCP'!#REF!</definedName>
    <definedName name="_2012A413092017" localSheetId="3">'[2]Flujos-BCP'!#REF!</definedName>
    <definedName name="_2012A413092017">'Payment Flows-BCP'!#REF!</definedName>
    <definedName name="_2012A623102016" localSheetId="1">'[1]Flujos-BCP'!#REF!</definedName>
    <definedName name="_2012A623102016" localSheetId="3">'[2]Flujos-BCP'!#REF!</definedName>
    <definedName name="_2012A623102016">'Payment Flows-BCP'!#REF!</definedName>
    <definedName name="_2012A623102017" localSheetId="1">'[1]Flujos-BCP'!#REF!</definedName>
    <definedName name="_2012A623102017" localSheetId="3">'[2]Flujos-BCP'!#REF!</definedName>
    <definedName name="_2012A623102017">'Payment Flows-BCP'!#REF!</definedName>
    <definedName name="_2012A722112016" localSheetId="1">'[1]Flujos-BCP'!#REF!</definedName>
    <definedName name="_2012A722112016" localSheetId="3">'[2]Flujos-BCP'!#REF!</definedName>
    <definedName name="_2012A722112016">'Payment Flows-BCP'!#REF!</definedName>
    <definedName name="_2012A722112017" localSheetId="1">'[1]Flujos-BCP'!#REF!</definedName>
    <definedName name="_2012A722112017" localSheetId="3">'[2]Flujos-BCP'!#REF!</definedName>
    <definedName name="_2012A722112017">'Payment Flows-BCP'!#REF!</definedName>
    <definedName name="_2013A112032016" localSheetId="1">'[1]Flujos-BCP'!#REF!</definedName>
    <definedName name="_2013A112032016" localSheetId="3">'[2]Flujos-BCP'!#REF!</definedName>
    <definedName name="_2013A112032016">'Payment Flows-BCP'!#REF!</definedName>
    <definedName name="_2013A113032017" localSheetId="1">'[1]Flujos-BCP'!#REF!</definedName>
    <definedName name="_2013A113032017" localSheetId="3">'[2]Flujos-BCP'!#REF!</definedName>
    <definedName name="_2013A113032017">'Payment Flows-BCP'!#REF!</definedName>
    <definedName name="_2013A113032018" localSheetId="1">'[1]Flujos-BCP'!#REF!</definedName>
    <definedName name="_2013A113032018" localSheetId="3">'[2]Flujos-BCP'!#REF!</definedName>
    <definedName name="_2013A113032018">'Payment Flows-BCP'!#REF!</definedName>
    <definedName name="_2013A220062016" localSheetId="1">'[1]Flujos-BCP'!#REF!</definedName>
    <definedName name="_2013A220062016" localSheetId="3">'[2]Flujos-BCP'!#REF!</definedName>
    <definedName name="_2013A220062016">'Payment Flows-BCP'!#REF!</definedName>
    <definedName name="_2013A220062017" localSheetId="1">'[1]Flujos-BCP'!#REF!</definedName>
    <definedName name="_2013A220062017" localSheetId="3">'[2]Flujos-BCP'!#REF!</definedName>
    <definedName name="_2013A220062017">'Payment Flows-BCP'!#REF!</definedName>
    <definedName name="_2013A220062018" localSheetId="1">'[1]Flujos-BCP'!#REF!</definedName>
    <definedName name="_2013A220062018" localSheetId="3">'[2]Flujos-BCP'!#REF!</definedName>
    <definedName name="_2013A220062018">'Payment Flows-BCP'!#REF!</definedName>
    <definedName name="_2014BTPA_23012016" localSheetId="1">'[1]Flujos-BCP'!#REF!</definedName>
    <definedName name="_2014BTPA_23012016" localSheetId="3">'[2]Flujos-BCP'!#REF!</definedName>
    <definedName name="_2014BTPA_23012016">'Payment Flows-BCP'!#REF!</definedName>
    <definedName name="_2014BTPA_26022016" localSheetId="1">'[1]Flujos-BCP'!#REF!</definedName>
    <definedName name="_2014BTPA_26022016" localSheetId="3">'[2]Flujos-BCP'!#REF!</definedName>
    <definedName name="_2014BTPA_26022016">'Payment Flows-BCP'!#REF!</definedName>
    <definedName name="_2014BTPA_26022017" localSheetId="1">'[1]Flujos-BCP'!#REF!</definedName>
    <definedName name="_2014BTPA_26022017" localSheetId="3">'[2]Flujos-BCP'!#REF!</definedName>
    <definedName name="_2014BTPA_26022017">'Payment Flows-BCP'!#REF!</definedName>
    <definedName name="_2014BTPA_26022018" localSheetId="1">'[1]Flujos-BCP'!#REF!</definedName>
    <definedName name="_2014BTPA_26022018" localSheetId="3">'[2]Flujos-BCP'!#REF!</definedName>
    <definedName name="_2014BTPA_26022018">'Payment Flows-BCP'!#REF!</definedName>
    <definedName name="_2014BTPA_26022019" localSheetId="1">'[1]Flujos-BCP'!#REF!</definedName>
    <definedName name="_2014BTPA_26022019" localSheetId="3">'[2]Flujos-BCP'!#REF!</definedName>
    <definedName name="_2014BTPA_26022019">'Payment Flows-BCP'!#REF!</definedName>
    <definedName name="_2015BTPA_04022018" localSheetId="1">'[1]Flujos-BCP'!#REF!</definedName>
    <definedName name="_2015BTPA_04022018" localSheetId="3">'[2]Flujos-BCP'!#REF!</definedName>
    <definedName name="_2015BTPA_04022018">'Payment Flows-BCP'!#REF!</definedName>
    <definedName name="_2015BTPA_04022019" localSheetId="1">'[1]Flujos-BCP'!#REF!</definedName>
    <definedName name="_2015BTPA_04022019" localSheetId="3">'[2]Flujos-BCP'!#REF!</definedName>
    <definedName name="_2015BTPA_04022019">'Payment Flows-BCP'!#REF!</definedName>
    <definedName name="_2015BTPA_04022020" localSheetId="1">'[1]Flujos-BCP'!#REF!</definedName>
    <definedName name="_2015BTPA_04022020" localSheetId="3">'[2]Flujos-BCP'!#REF!</definedName>
    <definedName name="_2015BTPA_04022020">'Payment Flows-BCP'!#REF!</definedName>
    <definedName name="_2016BTPA_20012018" localSheetId="1">'[1]Flujos-BCP'!#REF!</definedName>
    <definedName name="_2016BTPA_20012018" localSheetId="3">'[2]Flujos-BCP'!#REF!</definedName>
    <definedName name="_2016BTPA_20012018">'Payment Flows-BCP'!#REF!</definedName>
    <definedName name="_2016BTPA_27122018" localSheetId="1">'[1]Flujos-BCP'!#REF!</definedName>
    <definedName name="_2016BTPA_27122018" localSheetId="3">'[2]Flujos-BCP'!#REF!</definedName>
    <definedName name="_2016BTPA_27122018">'Payment Flows-BCP'!#REF!</definedName>
    <definedName name="_2016BTPA_28072019" localSheetId="1">'[1]Flujos-BCP'!#REF!</definedName>
    <definedName name="_2016BTPA_28072019" localSheetId="3">'[2]Flujos-BCP'!#REF!</definedName>
    <definedName name="_2016BTPA_28072019">'Payment Flows-BCP'!#REF!</definedName>
    <definedName name="_2017BTPA_24052020" localSheetId="1">'[1]Flujos-BCP'!#REF!</definedName>
    <definedName name="_2017BTPA_24052020" localSheetId="3">'[2]Flujos-BCP'!#REF!</definedName>
    <definedName name="_2017BTPA_24052020">'Payment Flows-BCP'!#REF!</definedName>
    <definedName name="_2017BTPA_26072022">'Payment Flows-BCP'!$D$12</definedName>
    <definedName name="_xlnm._FilterDatabase" localSheetId="4" hidden="1">'Financial Terms'!$B$8:$O$31</definedName>
    <definedName name="_xlnm._FilterDatabase" localSheetId="3" hidden="1">Holders!$B$7:$E$7</definedName>
    <definedName name="_xlnm.Print_Area" localSheetId="4">'Financial Terms'!$B$6:$O$8</definedName>
    <definedName name="_xlnm.Print_Area" localSheetId="0">Stock!$A$1:$F$51</definedName>
    <definedName name="PYTNA01F1412" localSheetId="1">#REF!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2">'Amortization Profile'!#REF!</definedName>
    <definedName name="Tenedores" localSheetId="1">'General Information'!$B$20</definedName>
    <definedName name="Tenedores" localSheetId="3">Holders!$B$6</definedName>
    <definedName name="Tenedores">#REF!</definedName>
    <definedName name="Títulos_desmaterializados">'Financial Terms'!$B$6</definedName>
    <definedName name="Títulos_físicos" localSheetId="1">#REF!</definedName>
    <definedName name="Títulos_físicos" localSheetId="3">#REF!</definedName>
    <definedName name="Títulos_físicos">#REF!</definedName>
    <definedName name="ver" localSheetId="1">[1]Condic.financ.!#REF!</definedName>
    <definedName name="ver">'Financial Terms'!#REF!</definedName>
    <definedName name="view">'Financial Terms'!$O$31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1" i="20" l="1"/>
  <c r="F33" i="15"/>
  <c r="F42" i="2" l="1"/>
  <c r="E31" i="15"/>
  <c r="D9" i="20" l="1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8" i="20"/>
  <c r="D51" i="20" l="1"/>
  <c r="F43" i="2"/>
  <c r="E32" i="15" l="1"/>
  <c r="E496" i="4" l="1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L43" i="2"/>
  <c r="L42" i="2"/>
  <c r="L41" i="2"/>
  <c r="L40" i="2"/>
  <c r="L39" i="2"/>
  <c r="L38" i="2"/>
  <c r="L37" i="2"/>
  <c r="L31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2" i="2"/>
  <c r="L11" i="2"/>
  <c r="L10" i="2"/>
  <c r="L9" i="2"/>
  <c r="F10" i="15"/>
  <c r="F13" i="15"/>
  <c r="F18" i="15"/>
  <c r="F19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9" i="15"/>
  <c r="E20" i="15"/>
  <c r="F20" i="15" s="1"/>
  <c r="E18" i="15"/>
  <c r="E17" i="15"/>
  <c r="F17" i="15" s="1"/>
  <c r="E16" i="15"/>
  <c r="F16" i="15" s="1"/>
  <c r="E15" i="15"/>
  <c r="F15" i="15" s="1"/>
  <c r="E14" i="15"/>
  <c r="F14" i="15" s="1"/>
  <c r="E13" i="15"/>
  <c r="E12" i="15"/>
  <c r="F12" i="15" s="1"/>
  <c r="E11" i="15"/>
  <c r="F11" i="15" s="1"/>
  <c r="L44" i="2" l="1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C21" i="13"/>
  <c r="F21" i="13"/>
  <c r="D21" i="13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E21" i="13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E213" i="4" l="1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33" i="15" l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  <c r="E20" i="20"/>
  <c r="E47" i="20"/>
  <c r="E31" i="20"/>
  <c r="E27" i="20"/>
  <c r="E46" i="20"/>
  <c r="E17" i="20"/>
  <c r="E36" i="20"/>
  <c r="E15" i="20"/>
  <c r="E13" i="20"/>
  <c r="E28" i="20"/>
  <c r="E48" i="20"/>
  <c r="E38" i="20"/>
  <c r="E22" i="20"/>
  <c r="E26" i="20"/>
  <c r="E33" i="20"/>
  <c r="E11" i="20"/>
  <c r="E24" i="20"/>
  <c r="E44" i="20"/>
  <c r="E30" i="20"/>
  <c r="E34" i="20"/>
  <c r="E19" i="20"/>
  <c r="E40" i="20"/>
  <c r="E35" i="20"/>
  <c r="E14" i="20"/>
  <c r="E39" i="20"/>
  <c r="E21" i="20"/>
  <c r="E37" i="20"/>
  <c r="E25" i="20"/>
  <c r="E50" i="20"/>
  <c r="E49" i="20"/>
  <c r="E42" i="20"/>
  <c r="E29" i="20"/>
  <c r="E10" i="20"/>
  <c r="E16" i="20"/>
  <c r="E32" i="20"/>
  <c r="E12" i="20"/>
  <c r="E41" i="20"/>
  <c r="E45" i="20"/>
  <c r="E43" i="20"/>
  <c r="E18" i="20"/>
  <c r="E23" i="20"/>
  <c r="E9" i="20"/>
  <c r="E8" i="20"/>
  <c r="E51" i="20" l="1"/>
</calcChain>
</file>

<file path=xl/sharedStrings.xml><?xml version="1.0" encoding="utf-8"?>
<sst xmlns="http://schemas.openxmlformats.org/spreadsheetml/2006/main" count="529" uniqueCount="189">
  <si>
    <t>Fecha de emisión</t>
  </si>
  <si>
    <t>Fecha de vencimiento</t>
  </si>
  <si>
    <t>BCP</t>
  </si>
  <si>
    <t>Programa</t>
  </si>
  <si>
    <t>-</t>
  </si>
  <si>
    <t>BVPASA</t>
  </si>
  <si>
    <t>Monto (Gs)</t>
  </si>
  <si>
    <t>Monto (Gs. )</t>
  </si>
  <si>
    <t>Principal</t>
  </si>
  <si>
    <t>Total</t>
  </si>
  <si>
    <t>TOTAL</t>
  </si>
  <si>
    <t>I-2017</t>
  </si>
  <si>
    <t>%</t>
  </si>
  <si>
    <t>BANCO FAMILIAR S.A.E.C.A.</t>
  </si>
  <si>
    <t>2017BTPA-26072022</t>
  </si>
  <si>
    <t>BANCO CONTINENTAL S.A.E.C.A.</t>
  </si>
  <si>
    <t>2017BTPA-09112021</t>
  </si>
  <si>
    <t>2017BTPA-09112022</t>
  </si>
  <si>
    <t>2017BTPA-09112023</t>
  </si>
  <si>
    <t>III-2018</t>
  </si>
  <si>
    <t>2018BTPA-24102028</t>
  </si>
  <si>
    <t>PYTNA01F8731</t>
  </si>
  <si>
    <t>I-2020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</si>
  <si>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</si>
  <si>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</si>
  <si>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</si>
  <si>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</si>
  <si>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</si>
  <si>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</si>
  <si>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</si>
  <si>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2021BTPA-03032031</t>
  </si>
  <si>
    <t>2021BTPA-03032036</t>
  </si>
  <si>
    <t>PYTNA01F1249</t>
  </si>
  <si>
    <t>PYTNA02F1255</t>
  </si>
  <si>
    <t>II-2021</t>
  </si>
  <si>
    <t>III-2021</t>
  </si>
  <si>
    <t>IV-2021</t>
  </si>
  <si>
    <t>I-2022</t>
  </si>
  <si>
    <t>I-2019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</si>
  <si>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</si>
  <si>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</si>
  <si>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</si>
  <si>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</si>
  <si>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</si>
  <si>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</si>
  <si>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</si>
  <si>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LA AGRICOLA S.A. DE SEGUROS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</si>
  <si>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</si>
  <si>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</si>
  <si>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</si>
  <si>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</si>
  <si>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</si>
  <si>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</si>
  <si>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</si>
  <si>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</si>
  <si>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</si>
  <si>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</si>
  <si>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</si>
  <si>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</si>
  <si>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</si>
  <si>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PATRIA SA DE SEGUROS Y REASEGUROS</t>
  </si>
  <si>
    <t>ALFA S.A. DE SEGUROS Y REASEGUROS</t>
  </si>
  <si>
    <t>ZETA BANCO S.A.E.C.A.</t>
  </si>
  <si>
    <t>SEGURIDAD S.A. COMPAÑIA DE SEGUROS</t>
  </si>
  <si>
    <t>I-2024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</si>
  <si>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</si>
  <si>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</si>
  <si>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</si>
  <si>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</si>
  <si>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</si>
  <si>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</si>
  <si>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</si>
  <si>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</si>
  <si>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</si>
  <si>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</si>
  <si>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</si>
  <si>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</si>
  <si>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</si>
  <si>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</si>
  <si>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</si>
  <si>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</si>
  <si>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</si>
  <si>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</si>
  <si>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</si>
  <si>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</si>
  <si>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</si>
  <si>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</si>
  <si>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Year of issuance</t>
  </si>
  <si>
    <t>Term</t>
  </si>
  <si>
    <t>Nominal Rate</t>
  </si>
  <si>
    <t>Equivalent amount in USD</t>
  </si>
  <si>
    <t>Weighted Average Rate (%)</t>
  </si>
  <si>
    <t>Domestic Bonds/Public Debt (%)*</t>
  </si>
  <si>
    <t>Domestic Bonds/GDP (%)**</t>
  </si>
  <si>
    <t>For more information:</t>
  </si>
  <si>
    <t>Amortization profile 2025 - 2028 (PYG millions)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</si>
  <si>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</si>
  <si>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</si>
  <si>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</si>
  <si>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</si>
  <si>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</si>
  <si>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</si>
  <si>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</si>
  <si>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</si>
  <si>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</si>
  <si>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</si>
  <si>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</si>
  <si>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Investor</t>
  </si>
  <si>
    <t>PYG amount</t>
  </si>
  <si>
    <t>Stock (PYG amount)</t>
  </si>
  <si>
    <t>Source: Directorate-General for Debt Policy, MEF.</t>
  </si>
  <si>
    <t>Outstanding Treasury Bonds - Financial Terms</t>
  </si>
  <si>
    <t>Terms</t>
  </si>
  <si>
    <t>Program</t>
  </si>
  <si>
    <t>Authorization</t>
  </si>
  <si>
    <t>ISIN code</t>
  </si>
  <si>
    <t>Number of securities</t>
  </si>
  <si>
    <t>Unit amount (PYG)</t>
  </si>
  <si>
    <t>Issuance Date</t>
  </si>
  <si>
    <t>Maturity Date</t>
  </si>
  <si>
    <t>Term (years)</t>
  </si>
  <si>
    <t>Nominal rate</t>
  </si>
  <si>
    <t>Amoount (PYG)</t>
  </si>
  <si>
    <t>Placement agent</t>
  </si>
  <si>
    <t>Custody agent</t>
  </si>
  <si>
    <t>Payment Flow</t>
  </si>
  <si>
    <t>Law 6258/2019</t>
  </si>
  <si>
    <t>Law 6469/2020</t>
  </si>
  <si>
    <t>Law 6673/2022</t>
  </si>
  <si>
    <t>Law 7228/2023</t>
  </si>
  <si>
    <t>Law 7408/2025 y Law 6638/2020</t>
  </si>
  <si>
    <t>Law 6026/2018 and Law 5675/2016</t>
  </si>
  <si>
    <t>Law 6258/2019 and 6194/2018</t>
  </si>
  <si>
    <t>Law 6469/2020 and Law 6524/2020</t>
  </si>
  <si>
    <t>Law 6669/2020 and Law 6672/2021</t>
  </si>
  <si>
    <t xml:space="preserve">Law 6680/2020, Law 6679/2020 and Law 6672/2021 </t>
  </si>
  <si>
    <t>Law 6680/2020, Law 6679/2020 and Law 6672/2022</t>
  </si>
  <si>
    <t>Law 7050/2023 and Law 7218/2023</t>
  </si>
  <si>
    <t>Denomination</t>
  </si>
  <si>
    <t>view</t>
  </si>
  <si>
    <t>Payment flows - Bonds held by the Central Bank of Paraguay (BCP)</t>
  </si>
  <si>
    <t>Amount (PYG)</t>
  </si>
  <si>
    <t>Rate de interés nominal</t>
  </si>
  <si>
    <t>Rate</t>
  </si>
  <si>
    <t>Issuance date</t>
  </si>
  <si>
    <t>back</t>
  </si>
  <si>
    <t>Date</t>
  </si>
  <si>
    <t>Payment flows</t>
  </si>
  <si>
    <t>Interests</t>
  </si>
  <si>
    <t>January</t>
  </si>
  <si>
    <t>Average to Maturity (years)</t>
  </si>
  <si>
    <t>**Central Bank of Paraguay (BCP), Statistical Annex</t>
  </si>
  <si>
    <t>Source: Directorate-General for Debt Policy, MEF</t>
  </si>
  <si>
    <t>i</t>
  </si>
  <si>
    <t>RATE EVOLUTION. 2022 - 2025 PERIOD</t>
  </si>
  <si>
    <t>CUSTODY OF TREASURY BONDS</t>
  </si>
  <si>
    <r>
      <t xml:space="preserve">TREASURY BOND ISSUANCE - LOCAL MARKET (2015 - 2025) 
</t>
    </r>
    <r>
      <rPr>
        <b/>
        <sz val="12"/>
        <color theme="1"/>
        <rFont val="Garamond"/>
        <family val="1"/>
      </rPr>
      <t>USD millions</t>
    </r>
  </si>
  <si>
    <t>Directorate-General for Debt Policy, Ministry of Economy and Finance, MEF.</t>
  </si>
  <si>
    <r>
      <rPr>
        <b/>
        <sz val="10"/>
        <color indexed="8"/>
        <rFont val="Garamond"/>
        <family val="1"/>
      </rPr>
      <t xml:space="preserve">Source: </t>
    </r>
    <r>
      <rPr>
        <sz val="10"/>
        <color indexed="8"/>
        <rFont val="Garamond"/>
        <family val="1"/>
      </rPr>
      <t>Directorate-General for Debt Policy (MEF), Central Bank of Paraguay (BCP).</t>
    </r>
  </si>
  <si>
    <r>
      <rPr>
        <b/>
        <sz val="11"/>
        <color theme="1"/>
        <rFont val="Garamond"/>
        <family val="1"/>
      </rPr>
      <t xml:space="preserve">Source: </t>
    </r>
    <r>
      <rPr>
        <sz val="11"/>
        <color theme="1"/>
        <rFont val="Garamond"/>
        <family val="1"/>
      </rPr>
      <t>Directorate-General for Debt Policy (MEF), Central Bank's Securities Depositary (BCP)</t>
    </r>
  </si>
  <si>
    <r>
      <rPr>
        <b/>
        <sz val="10"/>
        <color theme="1"/>
        <rFont val="Garamond"/>
        <family val="1"/>
      </rPr>
      <t>Source</t>
    </r>
    <r>
      <rPr>
        <sz val="10"/>
        <color theme="1"/>
        <rFont val="Garamond"/>
        <family val="1"/>
      </rPr>
      <t>: Directorate-General for Debt Policy, MEF.</t>
    </r>
  </si>
  <si>
    <t>STOCK OF TREASURY BONDS AS A PERCENTAGE OF TOTAL PUBLIC DEBT</t>
  </si>
  <si>
    <t>REGIONAL S.A. DE SEGUROS</t>
  </si>
  <si>
    <t>2025BTPA-27062037</t>
  </si>
  <si>
    <t>PYTNA03F1064</t>
  </si>
  <si>
    <t>Fechas</t>
  </si>
  <si>
    <t>The Bank of New York DRs</t>
  </si>
  <si>
    <t>Caja Medica y de Profesionales</t>
  </si>
  <si>
    <t>Citibank NA Depositary for benefit of Depositary Receipt Holders</t>
  </si>
  <si>
    <t xml:space="preserve">Deposit Guarantee Fund </t>
  </si>
  <si>
    <t>Institutional Investor</t>
  </si>
  <si>
    <t>Legal Entities</t>
  </si>
  <si>
    <t>Natural Person</t>
  </si>
  <si>
    <t>TU FINANCIERA S.A.E.C.A.</t>
  </si>
  <si>
    <t>PANAL COMPAÑIA DE SEGUROS GENERALES S.A.</t>
  </si>
  <si>
    <t xml:space="preserve">adriana_adorno@mef.gov.py </t>
  </si>
  <si>
    <t>FAMILIAR SEGUROS S.A.</t>
  </si>
  <si>
    <t>FIC S.A. DE FINANZAS</t>
  </si>
  <si>
    <t>OUTSTANDING TREASURY BONDS (as of 11/30/2025) - Local Market</t>
  </si>
  <si>
    <t>Exchange rate as of 11/28/2025</t>
  </si>
  <si>
    <t>DOMESTIC TREASURY BONDS CHARACTERISTICS - NOVEMBER 2025</t>
  </si>
  <si>
    <t>DOMESTIC TREASURY BOND HOLDINGS BY TYPE OF INVESTOR. NOVEMBER 2025</t>
  </si>
  <si>
    <t>DOMESTIC TREASURY BOND HOLDINGS BY INVESTOR ORIGIN. NOVEMBER 2025</t>
  </si>
  <si>
    <t>COOPERATIVA UNIVERSITARIA</t>
  </si>
  <si>
    <t>BCP Exchange rate as of 11/28/2025</t>
  </si>
  <si>
    <t>I-2023, II-2023, III-2023, IV-2023, V-2023</t>
  </si>
  <si>
    <t>I-2019 y II-2019</t>
  </si>
  <si>
    <t>*Public Debt Statistics as of October 2025</t>
  </si>
  <si>
    <t>Treasury Bonds Holders (as of 30/11/2025)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</si>
</sst>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[$-409]dd\-mmm\-yy;@"/>
    <numFmt numFmtId="187" formatCode="[$-409]d\-mmm\-yy;@"/>
    <numFmt numFmtId="188" formatCode="&quot;₲&quot;\ #,##0.00"/>
  </numFmts>
  <fonts count="9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b/>
      <sz val="20"/>
      <color theme="1"/>
      <name val="Garamond"/>
      <family val="1"/>
    </font>
    <font>
      <b/>
      <u/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1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956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30" fillId="0" borderId="0"/>
    <xf numFmtId="172" fontId="30" fillId="0" borderId="0"/>
    <xf numFmtId="172" fontId="30" fillId="0" borderId="0"/>
    <xf numFmtId="0" fontId="30" fillId="0" borderId="0"/>
    <xf numFmtId="172" fontId="28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 applyNumberFormat="0" applyFont="0" applyFill="0" applyBorder="0" applyAlignment="0" applyProtection="0">
      <alignment vertical="top"/>
    </xf>
    <xf numFmtId="172" fontId="28" fillId="0" borderId="0"/>
    <xf numFmtId="172" fontId="28" fillId="0" borderId="0"/>
    <xf numFmtId="172" fontId="28" fillId="0" borderId="0"/>
    <xf numFmtId="172" fontId="28" fillId="0" borderId="0"/>
    <xf numFmtId="172" fontId="1" fillId="0" borderId="0"/>
    <xf numFmtId="172" fontId="1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 applyNumberFormat="0" applyFont="0" applyFill="0" applyBorder="0" applyAlignment="0" applyProtection="0">
      <alignment vertical="top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1" fillId="12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1" fillId="1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1" fillId="20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4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1" fillId="2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1" fillId="32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13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1" fillId="17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1" fillId="21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5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29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1" fillId="33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27" fillId="1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27" fillId="18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27" fillId="2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30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7" fillId="34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18" fillId="4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23" fillId="8" borderId="15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25" fillId="9" borderId="18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24" fillId="0" borderId="17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6" fontId="28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27" fillId="1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27" fillId="15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27" fillId="19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2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27" fillId="31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1" fillId="7" borderId="15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0" borderId="0" applyNumberFormat="0" applyFont="0" applyFill="0" applyBorder="0" applyAlignment="0" applyProtection="0"/>
    <xf numFmtId="177" fontId="34" fillId="0" borderId="0" applyNumberFormat="0" applyFill="0" applyBorder="0" applyAlignment="0" applyProtection="0">
      <alignment vertical="top"/>
      <protection locked="0"/>
    </xf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19" fillId="5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20" fillId="6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8" fillId="0" borderId="0" applyNumberFormat="0" applyFill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9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31" fillId="0" borderId="0"/>
    <xf numFmtId="177" fontId="31" fillId="0" borderId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10" borderId="19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9" fontId="29" fillId="0" borderId="0" applyFont="0" applyFill="0" applyBorder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22" fillId="8" borderId="16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26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15" fillId="0" borderId="12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16" fillId="0" borderId="13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17" fillId="0" borderId="14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33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5" fillId="0" borderId="20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8" fillId="0" borderId="0"/>
    <xf numFmtId="177" fontId="28" fillId="0" borderId="0" applyNumberFormat="0" applyFill="0" applyBorder="0" applyAlignment="0" applyProtection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28" fillId="0" borderId="0" applyNumberFormat="0" applyFill="0" applyBorder="0" applyAlignment="0" applyProtection="0"/>
    <xf numFmtId="177" fontId="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1" fontId="1" fillId="0" borderId="0" applyFon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8" fillId="0" borderId="0" applyFont="0" applyFill="0" applyBorder="0" applyAlignment="0" applyProtection="0"/>
    <xf numFmtId="0" fontId="28" fillId="0" borderId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8" fillId="56" borderId="24" applyNumberFormat="0" applyFont="0" applyAlignment="0" applyProtection="0"/>
    <xf numFmtId="177" fontId="28" fillId="56" borderId="24" applyNumberFormat="0" applyFont="0" applyAlignment="0" applyProtection="0"/>
    <xf numFmtId="43" fontId="29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2" fillId="0" borderId="0"/>
    <xf numFmtId="0" fontId="28" fillId="0" borderId="0"/>
    <xf numFmtId="0" fontId="28" fillId="0" borderId="0"/>
    <xf numFmtId="0" fontId="52" fillId="0" borderId="0"/>
    <xf numFmtId="0" fontId="28" fillId="0" borderId="0"/>
    <xf numFmtId="178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9" fillId="0" borderId="0" applyNumberFormat="0" applyFill="0" applyBorder="0" applyAlignment="0" applyProtection="0"/>
    <xf numFmtId="38" fontId="51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4" fillId="0" borderId="0"/>
    <xf numFmtId="0" fontId="28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19" fillId="5" borderId="0" applyNumberFormat="0" applyBorder="0" applyAlignment="0" applyProtection="0"/>
    <xf numFmtId="0" fontId="23" fillId="8" borderId="15" applyNumberFormat="0" applyAlignment="0" applyProtection="0"/>
    <xf numFmtId="0" fontId="25" fillId="9" borderId="18" applyNumberFormat="0" applyAlignment="0" applyProtection="0"/>
    <xf numFmtId="16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84" fontId="57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8" fillId="0" borderId="0">
      <protection locked="0"/>
    </xf>
    <xf numFmtId="0" fontId="18" fillId="4" borderId="0" applyNumberFormat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21" fillId="7" borderId="15" applyNumberFormat="0" applyAlignment="0" applyProtection="0"/>
    <xf numFmtId="0" fontId="24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6" borderId="0" applyNumberFormat="0" applyBorder="0" applyAlignment="0" applyProtection="0"/>
    <xf numFmtId="173" fontId="1" fillId="0" borderId="0"/>
    <xf numFmtId="0" fontId="28" fillId="0" borderId="0">
      <alignment wrapText="1"/>
    </xf>
    <xf numFmtId="0" fontId="28" fillId="0" borderId="0">
      <alignment wrapText="1"/>
    </xf>
    <xf numFmtId="0" fontId="22" fillId="8" borderId="16" applyNumberFormat="0" applyAlignment="0" applyProtection="0"/>
    <xf numFmtId="43" fontId="1" fillId="0" borderId="0" applyFont="0" applyFill="0" applyBorder="0" applyAlignment="0" applyProtection="0"/>
    <xf numFmtId="0" fontId="5" fillId="0" borderId="20" applyNumberFormat="0" applyFill="0" applyAlignment="0" applyProtection="0"/>
    <xf numFmtId="0" fontId="1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67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4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3" fontId="3" fillId="2" borderId="0" xfId="2" applyNumberFormat="1" applyFont="1" applyFill="1" applyBorder="1" applyAlignment="1">
      <alignment horizontal="center" vertical="center"/>
    </xf>
    <xf numFmtId="167" fontId="6" fillId="2" borderId="0" xfId="1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vertical="center"/>
    </xf>
    <xf numFmtId="0" fontId="10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9" fillId="2" borderId="0" xfId="0" applyFont="1" applyFill="1" applyAlignment="1"/>
    <xf numFmtId="0" fontId="13" fillId="2" borderId="0" xfId="0" applyFont="1" applyFill="1" applyAlignment="1">
      <alignment horizontal="left"/>
    </xf>
    <xf numFmtId="0" fontId="13" fillId="0" borderId="0" xfId="0" applyFont="1"/>
    <xf numFmtId="167" fontId="2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0" fillId="0" borderId="0" xfId="0"/>
    <xf numFmtId="10" fontId="0" fillId="0" borderId="0" xfId="2" applyNumberFormat="1" applyFont="1" applyFill="1" applyBorder="1" applyAlignment="1">
      <alignment horizontal="center" vertical="center"/>
    </xf>
    <xf numFmtId="0" fontId="0" fillId="2" borderId="0" xfId="0" applyFont="1" applyFill="1"/>
    <xf numFmtId="1" fontId="0" fillId="2" borderId="0" xfId="0" applyNumberFormat="1" applyFill="1"/>
    <xf numFmtId="1" fontId="0" fillId="2" borderId="0" xfId="0" applyNumberFormat="1" applyFont="1" applyFill="1"/>
    <xf numFmtId="185" fontId="0" fillId="2" borderId="0" xfId="2" applyNumberFormat="1" applyFont="1" applyFill="1"/>
    <xf numFmtId="0" fontId="64" fillId="2" borderId="0" xfId="0" applyFont="1" applyFill="1"/>
    <xf numFmtId="0" fontId="66" fillId="2" borderId="0" xfId="0" applyFont="1" applyFill="1" applyBorder="1" applyAlignment="1"/>
    <xf numFmtId="0" fontId="64" fillId="2" borderId="0" xfId="0" applyFont="1" applyFill="1" applyBorder="1"/>
    <xf numFmtId="0" fontId="64" fillId="2" borderId="0" xfId="0" applyFont="1" applyFill="1" applyBorder="1" applyAlignment="1">
      <alignment horizontal="center" vertical="center"/>
    </xf>
    <xf numFmtId="10" fontId="64" fillId="2" borderId="0" xfId="2" applyNumberFormat="1" applyFont="1" applyFill="1" applyBorder="1" applyAlignment="1">
      <alignment horizontal="center" vertical="center"/>
    </xf>
    <xf numFmtId="3" fontId="64" fillId="2" borderId="0" xfId="0" applyNumberFormat="1" applyFont="1" applyFill="1" applyBorder="1" applyAlignment="1">
      <alignment horizontal="center" vertical="center"/>
    </xf>
    <xf numFmtId="10" fontId="64" fillId="2" borderId="3" xfId="2" applyNumberFormat="1" applyFont="1" applyFill="1" applyBorder="1" applyAlignment="1">
      <alignment horizontal="center" vertical="center"/>
    </xf>
    <xf numFmtId="3" fontId="64" fillId="2" borderId="3" xfId="0" applyNumberFormat="1" applyFont="1" applyFill="1" applyBorder="1" applyAlignment="1">
      <alignment horizontal="center" vertical="center"/>
    </xf>
    <xf numFmtId="3" fontId="64" fillId="2" borderId="0" xfId="0" applyNumberFormat="1" applyFont="1" applyFill="1"/>
    <xf numFmtId="10" fontId="64" fillId="2" borderId="2" xfId="2" applyNumberFormat="1" applyFont="1" applyFill="1" applyBorder="1" applyAlignment="1">
      <alignment horizontal="center" vertical="center"/>
    </xf>
    <xf numFmtId="0" fontId="64" fillId="0" borderId="0" xfId="0" applyFont="1"/>
    <xf numFmtId="0" fontId="64" fillId="2" borderId="0" xfId="0" applyFont="1" applyFill="1" applyAlignment="1">
      <alignment horizontal="center" vertical="center"/>
    </xf>
    <xf numFmtId="3" fontId="67" fillId="2" borderId="0" xfId="0" applyNumberFormat="1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center" vertical="center"/>
    </xf>
    <xf numFmtId="0" fontId="67" fillId="0" borderId="0" xfId="0" applyFont="1" applyFill="1" applyAlignment="1">
      <alignment horizontal="left" vertical="center"/>
    </xf>
    <xf numFmtId="0" fontId="64" fillId="0" borderId="0" xfId="0" applyFont="1" applyFill="1" applyAlignment="1">
      <alignment horizontal="center" vertical="center"/>
    </xf>
    <xf numFmtId="3" fontId="69" fillId="2" borderId="0" xfId="0" applyNumberFormat="1" applyFont="1" applyFill="1" applyBorder="1" applyAlignment="1">
      <alignment horizontal="left" vertical="center"/>
    </xf>
    <xf numFmtId="3" fontId="69" fillId="0" borderId="0" xfId="0" applyNumberFormat="1" applyFont="1" applyFill="1" applyBorder="1" applyAlignment="1">
      <alignment horizontal="center" vertical="center"/>
    </xf>
    <xf numFmtId="179" fontId="70" fillId="0" borderId="0" xfId="8" applyNumberFormat="1" applyFont="1" applyFill="1" applyBorder="1"/>
    <xf numFmtId="0" fontId="71" fillId="0" borderId="0" xfId="0" applyFont="1" applyFill="1"/>
    <xf numFmtId="0" fontId="64" fillId="0" borderId="0" xfId="0" applyFont="1" applyFill="1" applyBorder="1"/>
    <xf numFmtId="0" fontId="64" fillId="0" borderId="0" xfId="0" applyFont="1" applyFill="1"/>
    <xf numFmtId="0" fontId="71" fillId="2" borderId="0" xfId="0" applyFont="1" applyFill="1"/>
    <xf numFmtId="4" fontId="71" fillId="0" borderId="0" xfId="0" applyNumberFormat="1" applyFont="1" applyFill="1"/>
    <xf numFmtId="4" fontId="71" fillId="2" borderId="0" xfId="0" applyNumberFormat="1" applyFont="1" applyFill="1"/>
    <xf numFmtId="3" fontId="64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70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/>
    </xf>
    <xf numFmtId="0" fontId="64" fillId="2" borderId="0" xfId="0" applyFont="1" applyFill="1" applyBorder="1" applyAlignment="1">
      <alignment horizontal="center"/>
    </xf>
    <xf numFmtId="3" fontId="64" fillId="0" borderId="0" xfId="0" applyNumberFormat="1" applyFont="1" applyFill="1" applyBorder="1" applyAlignment="1">
      <alignment horizontal="center"/>
    </xf>
    <xf numFmtId="3" fontId="64" fillId="2" borderId="0" xfId="0" applyNumberFormat="1" applyFont="1" applyFill="1" applyBorder="1" applyAlignment="1">
      <alignment horizontal="center"/>
    </xf>
    <xf numFmtId="3" fontId="75" fillId="2" borderId="0" xfId="0" applyNumberFormat="1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/>
    </xf>
    <xf numFmtId="3" fontId="64" fillId="0" borderId="3" xfId="0" applyNumberFormat="1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 vertical="center"/>
    </xf>
    <xf numFmtId="1" fontId="64" fillId="2" borderId="0" xfId="0" applyNumberFormat="1" applyFont="1" applyFill="1"/>
    <xf numFmtId="0" fontId="67" fillId="2" borderId="48" xfId="0" applyFont="1" applyFill="1" applyBorder="1" applyAlignment="1">
      <alignment vertical="center"/>
    </xf>
    <xf numFmtId="0" fontId="67" fillId="2" borderId="48" xfId="0" applyFont="1" applyFill="1" applyBorder="1" applyAlignment="1">
      <alignment horizontal="center" vertical="center"/>
    </xf>
    <xf numFmtId="1" fontId="67" fillId="0" borderId="48" xfId="0" applyNumberFormat="1" applyFont="1" applyFill="1" applyBorder="1" applyAlignment="1">
      <alignment horizontal="center" vertical="center"/>
    </xf>
    <xf numFmtId="0" fontId="64" fillId="0" borderId="0" xfId="0" applyFont="1" applyFill="1" applyAlignment="1">
      <alignment horizontal="left"/>
    </xf>
    <xf numFmtId="0" fontId="64" fillId="2" borderId="0" xfId="0" applyFont="1" applyFill="1" applyAlignment="1">
      <alignment horizontal="left"/>
    </xf>
    <xf numFmtId="4" fontId="64" fillId="0" borderId="0" xfId="0" applyNumberFormat="1" applyFont="1" applyFill="1" applyAlignment="1">
      <alignment horizontal="left"/>
    </xf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/>
    </xf>
    <xf numFmtId="167" fontId="72" fillId="2" borderId="3" xfId="1" applyNumberFormat="1" applyFont="1" applyFill="1" applyBorder="1" applyAlignment="1">
      <alignment horizontal="center" vertical="center" wrapText="1"/>
    </xf>
    <xf numFmtId="1" fontId="72" fillId="0" borderId="3" xfId="1" applyNumberFormat="1" applyFont="1" applyFill="1" applyBorder="1" applyAlignment="1">
      <alignment horizontal="center" vertical="center"/>
    </xf>
    <xf numFmtId="3" fontId="72" fillId="0" borderId="3" xfId="2" applyNumberFormat="1" applyFont="1" applyFill="1" applyBorder="1" applyAlignment="1">
      <alignment horizontal="center" vertical="center"/>
    </xf>
    <xf numFmtId="0" fontId="72" fillId="0" borderId="3" xfId="0" applyFont="1" applyFill="1" applyBorder="1" applyAlignment="1">
      <alignment horizontal="center" vertical="center"/>
    </xf>
    <xf numFmtId="10" fontId="72" fillId="0" borderId="3" xfId="2" applyNumberFormat="1" applyFont="1" applyFill="1" applyBorder="1" applyAlignment="1">
      <alignment horizontal="center" vertical="center"/>
    </xf>
    <xf numFmtId="3" fontId="72" fillId="0" borderId="3" xfId="0" applyNumberFormat="1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1" fontId="72" fillId="0" borderId="0" xfId="1" applyNumberFormat="1" applyFont="1" applyFill="1" applyBorder="1" applyAlignment="1">
      <alignment horizontal="center" vertical="center"/>
    </xf>
    <xf numFmtId="3" fontId="72" fillId="0" borderId="0" xfId="2" applyNumberFormat="1" applyFont="1" applyFill="1" applyBorder="1" applyAlignment="1">
      <alignment horizontal="center" vertical="center"/>
    </xf>
    <xf numFmtId="167" fontId="72" fillId="0" borderId="0" xfId="1" applyNumberFormat="1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10" fontId="72" fillId="0" borderId="0" xfId="2" applyNumberFormat="1" applyFont="1" applyFill="1" applyBorder="1" applyAlignment="1">
      <alignment horizontal="center" vertical="center"/>
    </xf>
    <xf numFmtId="3" fontId="72" fillId="0" borderId="0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2" fillId="0" borderId="2" xfId="1" applyNumberFormat="1" applyFont="1" applyFill="1" applyBorder="1" applyAlignment="1">
      <alignment horizontal="center" vertical="center"/>
    </xf>
    <xf numFmtId="0" fontId="72" fillId="0" borderId="2" xfId="0" applyFont="1" applyFill="1" applyBorder="1" applyAlignment="1">
      <alignment horizontal="center" vertical="center"/>
    </xf>
    <xf numFmtId="10" fontId="72" fillId="0" borderId="2" xfId="2" applyNumberFormat="1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1" fontId="72" fillId="2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3" fontId="71" fillId="2" borderId="3" xfId="2" applyNumberFormat="1" applyFont="1" applyFill="1" applyBorder="1" applyAlignment="1">
      <alignment horizontal="center" vertical="center"/>
    </xf>
    <xf numFmtId="3" fontId="71" fillId="2" borderId="3" xfId="0" applyNumberFormat="1" applyFont="1" applyFill="1" applyBorder="1" applyAlignment="1">
      <alignment horizontal="center" vertical="center"/>
    </xf>
    <xf numFmtId="10" fontId="71" fillId="2" borderId="3" xfId="2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3" fontId="71" fillId="2" borderId="0" xfId="2" applyNumberFormat="1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/>
    </xf>
    <xf numFmtId="3" fontId="71" fillId="2" borderId="0" xfId="0" applyNumberFormat="1" applyFont="1" applyFill="1" applyBorder="1" applyAlignment="1">
      <alignment horizontal="center" vertical="center"/>
    </xf>
    <xf numFmtId="10" fontId="71" fillId="2" borderId="0" xfId="2" applyNumberFormat="1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2" borderId="2" xfId="2" applyNumberFormat="1" applyFont="1" applyFill="1" applyBorder="1" applyAlignment="1">
      <alignment horizontal="center" vertical="center"/>
    </xf>
    <xf numFmtId="3" fontId="71" fillId="2" borderId="2" xfId="0" applyNumberFormat="1" applyFont="1" applyFill="1" applyBorder="1" applyAlignment="1">
      <alignment horizontal="center" vertical="center"/>
    </xf>
    <xf numFmtId="10" fontId="71" fillId="2" borderId="2" xfId="2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70" fillId="2" borderId="0" xfId="0" applyFont="1" applyFill="1" applyAlignment="1">
      <alignment horizontal="center" vertical="center"/>
    </xf>
    <xf numFmtId="1" fontId="72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4" fillId="2" borderId="0" xfId="0" applyNumberFormat="1" applyFont="1" applyFill="1" applyBorder="1" applyAlignment="1">
      <alignment horizontal="center"/>
    </xf>
    <xf numFmtId="0" fontId="64" fillId="2" borderId="30" xfId="0" applyFont="1" applyFill="1" applyBorder="1"/>
    <xf numFmtId="0" fontId="64" fillId="2" borderId="31" xfId="0" applyFont="1" applyFill="1" applyBorder="1"/>
    <xf numFmtId="0" fontId="64" fillId="2" borderId="31" xfId="0" applyFont="1" applyFill="1" applyBorder="1" applyAlignment="1">
      <alignment horizontal="center"/>
    </xf>
    <xf numFmtId="0" fontId="64" fillId="2" borderId="32" xfId="0" applyFont="1" applyFill="1" applyBorder="1"/>
    <xf numFmtId="0" fontId="64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4" fillId="3" borderId="0" xfId="0" applyNumberFormat="1" applyFont="1" applyFill="1" applyBorder="1" applyAlignment="1">
      <alignment horizontal="center"/>
    </xf>
    <xf numFmtId="0" fontId="64" fillId="2" borderId="34" xfId="0" applyFont="1" applyFill="1" applyBorder="1"/>
    <xf numFmtId="10" fontId="64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2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4" fillId="2" borderId="4" xfId="0" applyFont="1" applyFill="1" applyBorder="1"/>
    <xf numFmtId="0" fontId="64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4" fillId="2" borderId="7" xfId="0" applyFont="1" applyFill="1" applyBorder="1"/>
    <xf numFmtId="0" fontId="64" fillId="2" borderId="8" xfId="0" applyFont="1" applyFill="1" applyBorder="1"/>
    <xf numFmtId="0" fontId="64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4" fillId="0" borderId="7" xfId="0" applyFont="1" applyBorder="1"/>
    <xf numFmtId="3" fontId="75" fillId="2" borderId="0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64" fillId="2" borderId="0" xfId="5" applyNumberFormat="1" applyFont="1" applyFill="1" applyBorder="1" applyAlignment="1">
      <alignment horizontal="center"/>
    </xf>
    <xf numFmtId="3" fontId="64" fillId="2" borderId="0" xfId="5" applyNumberFormat="1" applyFont="1" applyFill="1" applyBorder="1" applyAlignment="1">
      <alignment horizontal="right"/>
    </xf>
    <xf numFmtId="0" fontId="64" fillId="0" borderId="0" xfId="0" applyFont="1" applyBorder="1"/>
    <xf numFmtId="164" fontId="85" fillId="2" borderId="0" xfId="5" applyFont="1" applyFill="1" applyBorder="1" applyAlignment="1">
      <alignment horizontal="center"/>
    </xf>
    <xf numFmtId="164" fontId="64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4" fillId="2" borderId="0" xfId="0" applyFont="1" applyFill="1" applyBorder="1" applyAlignment="1">
      <alignment vertic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4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7" fillId="2" borderId="0" xfId="0" applyFont="1" applyFill="1" applyBorder="1"/>
    <xf numFmtId="3" fontId="67" fillId="3" borderId="0" xfId="0" applyNumberFormat="1" applyFont="1" applyFill="1" applyBorder="1" applyAlignment="1">
      <alignment horizontal="center"/>
    </xf>
    <xf numFmtId="10" fontId="67" fillId="2" borderId="0" xfId="2" applyNumberFormat="1" applyFont="1" applyFill="1" applyBorder="1" applyAlignment="1">
      <alignment horizontal="center"/>
    </xf>
    <xf numFmtId="0" fontId="67" fillId="0" borderId="0" xfId="0" applyFont="1" applyBorder="1"/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3" fontId="74" fillId="57" borderId="3" xfId="0" applyNumberFormat="1" applyFont="1" applyFill="1" applyBorder="1" applyAlignment="1">
      <alignment horizontal="center" vertical="center"/>
    </xf>
    <xf numFmtId="164" fontId="67" fillId="2" borderId="0" xfId="5" applyFont="1" applyFill="1" applyBorder="1" applyAlignment="1">
      <alignment vertical="center"/>
    </xf>
    <xf numFmtId="164" fontId="67" fillId="3" borderId="0" xfId="5" applyFont="1" applyFill="1" applyBorder="1" applyAlignment="1">
      <alignment vertical="center"/>
    </xf>
    <xf numFmtId="0" fontId="0" fillId="0" borderId="0" xfId="0" applyFont="1"/>
    <xf numFmtId="14" fontId="67" fillId="2" borderId="0" xfId="0" applyNumberFormat="1" applyFont="1" applyFill="1" applyBorder="1" applyAlignment="1">
      <alignment vertical="center"/>
    </xf>
    <xf numFmtId="10" fontId="68" fillId="0" borderId="0" xfId="2" applyNumberFormat="1" applyFont="1" applyFill="1" applyAlignment="1">
      <alignment vertical="center"/>
    </xf>
    <xf numFmtId="2" fontId="67" fillId="0" borderId="0" xfId="0" applyNumberFormat="1" applyFont="1" applyFill="1"/>
    <xf numFmtId="10" fontId="67" fillId="0" borderId="0" xfId="2" applyNumberFormat="1" applyFont="1" applyFill="1"/>
    <xf numFmtId="10" fontId="68" fillId="0" borderId="0" xfId="2" applyNumberFormat="1" applyFont="1" applyFill="1"/>
    <xf numFmtId="186" fontId="72" fillId="0" borderId="3" xfId="1" applyNumberFormat="1" applyFont="1" applyFill="1" applyBorder="1" applyAlignment="1">
      <alignment horizontal="center" vertical="center"/>
    </xf>
    <xf numFmtId="186" fontId="72" fillId="0" borderId="0" xfId="1" applyNumberFormat="1" applyFont="1" applyFill="1" applyBorder="1" applyAlignment="1">
      <alignment horizontal="center" vertical="center"/>
    </xf>
    <xf numFmtId="186" fontId="72" fillId="0" borderId="2" xfId="1" applyNumberFormat="1" applyFont="1" applyFill="1" applyBorder="1" applyAlignment="1">
      <alignment horizontal="center" vertical="center"/>
    </xf>
    <xf numFmtId="186" fontId="72" fillId="2" borderId="3" xfId="1" applyNumberFormat="1" applyFont="1" applyFill="1" applyBorder="1" applyAlignment="1">
      <alignment horizontal="center" vertical="center"/>
    </xf>
    <xf numFmtId="186" fontId="72" fillId="2" borderId="0" xfId="1" applyNumberFormat="1" applyFont="1" applyFill="1" applyBorder="1" applyAlignment="1">
      <alignment horizontal="center" vertical="center"/>
    </xf>
    <xf numFmtId="186" fontId="72" fillId="2" borderId="2" xfId="1" applyNumberFormat="1" applyFont="1" applyFill="1" applyBorder="1" applyAlignment="1">
      <alignment horizontal="center" vertical="center"/>
    </xf>
    <xf numFmtId="187" fontId="68" fillId="2" borderId="0" xfId="1" applyNumberFormat="1" applyFont="1" applyFill="1" applyBorder="1" applyAlignment="1">
      <alignment horizontal="center" vertical="center"/>
    </xf>
    <xf numFmtId="0" fontId="70" fillId="0" borderId="0" xfId="0" applyFont="1" applyFill="1" applyAlignment="1">
      <alignment horizontal="left"/>
    </xf>
    <xf numFmtId="3" fontId="64" fillId="0" borderId="0" xfId="0" applyNumberFormat="1" applyFont="1" applyFill="1" applyAlignment="1">
      <alignment horizontal="center"/>
    </xf>
    <xf numFmtId="0" fontId="61" fillId="0" borderId="0" xfId="0" applyFont="1" applyFill="1" applyAlignment="1">
      <alignment horizontal="left" wrapText="1"/>
    </xf>
    <xf numFmtId="187" fontId="75" fillId="2" borderId="50" xfId="1" applyNumberFormat="1" applyFont="1" applyFill="1" applyBorder="1" applyAlignment="1">
      <alignment horizontal="center" vertical="center"/>
    </xf>
    <xf numFmtId="187" fontId="75" fillId="2" borderId="49" xfId="1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Border="1"/>
    <xf numFmtId="14" fontId="87" fillId="0" borderId="0" xfId="0" applyNumberFormat="1" applyFont="1" applyFill="1" applyBorder="1" applyAlignment="1">
      <alignment vertical="center"/>
    </xf>
    <xf numFmtId="167" fontId="6" fillId="0" borderId="0" xfId="1" applyNumberFormat="1" applyFont="1" applyFill="1" applyBorder="1" applyAlignment="1">
      <alignment horizontal="center" vertical="center"/>
    </xf>
    <xf numFmtId="0" fontId="90" fillId="2" borderId="0" xfId="0" applyFont="1" applyFill="1" applyBorder="1"/>
    <xf numFmtId="0" fontId="63" fillId="0" borderId="0" xfId="0" applyFont="1" applyFill="1" applyAlignment="1">
      <alignment horizontal="left"/>
    </xf>
    <xf numFmtId="0" fontId="91" fillId="0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/>
    <xf numFmtId="0" fontId="11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 vertical="center"/>
    </xf>
    <xf numFmtId="0" fontId="9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0" fontId="56" fillId="0" borderId="0" xfId="0" applyFont="1" applyFill="1"/>
    <xf numFmtId="0" fontId="60" fillId="0" borderId="0" xfId="0" applyFont="1" applyFill="1"/>
    <xf numFmtId="0" fontId="67" fillId="0" borderId="3" xfId="0" applyFont="1" applyFill="1" applyBorder="1" applyAlignment="1">
      <alignment horizontal="center"/>
    </xf>
    <xf numFmtId="0" fontId="66" fillId="2" borderId="3" xfId="0" applyFont="1" applyFill="1" applyBorder="1" applyAlignment="1"/>
    <xf numFmtId="0" fontId="67" fillId="2" borderId="3" xfId="0" applyFont="1" applyFill="1" applyBorder="1" applyAlignment="1">
      <alignment horizontal="center" vertical="center"/>
    </xf>
    <xf numFmtId="188" fontId="72" fillId="0" borderId="0" xfId="0" applyNumberFormat="1" applyFont="1" applyFill="1"/>
    <xf numFmtId="0" fontId="71" fillId="0" borderId="0" xfId="0" applyFont="1"/>
    <xf numFmtId="0" fontId="94" fillId="0" borderId="0" xfId="0" applyFont="1" applyFill="1" applyAlignment="1">
      <alignment horizontal="left"/>
    </xf>
    <xf numFmtId="0" fontId="71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71" fillId="0" borderId="0" xfId="0" applyFont="1" applyFill="1" applyAlignment="1">
      <alignment horizontal="left"/>
    </xf>
    <xf numFmtId="0" fontId="67" fillId="2" borderId="48" xfId="0" applyFont="1" applyFill="1" applyBorder="1" applyAlignment="1">
      <alignment horizontal="right" vertical="center"/>
    </xf>
    <xf numFmtId="0" fontId="64" fillId="2" borderId="2" xfId="0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3" fontId="64" fillId="2" borderId="0" xfId="0" applyNumberFormat="1" applyFont="1" applyFill="1" applyAlignment="1">
      <alignment horizontal="center" vertical="center"/>
    </xf>
    <xf numFmtId="3" fontId="64" fillId="0" borderId="0" xfId="0" applyNumberFormat="1" applyFont="1" applyAlignment="1">
      <alignment horizontal="center" vertical="center"/>
    </xf>
    <xf numFmtId="3" fontId="64" fillId="0" borderId="3" xfId="0" applyNumberFormat="1" applyFont="1" applyBorder="1" applyAlignment="1">
      <alignment horizontal="center" vertical="center"/>
    </xf>
    <xf numFmtId="3" fontId="64" fillId="0" borderId="2" xfId="0" applyNumberFormat="1" applyFont="1" applyBorder="1" applyAlignment="1">
      <alignment horizontal="center" vertical="center"/>
    </xf>
    <xf numFmtId="0" fontId="74" fillId="57" borderId="52" xfId="0" applyFont="1" applyFill="1" applyBorder="1" applyAlignment="1">
      <alignment horizontal="center" vertical="center"/>
    </xf>
    <xf numFmtId="3" fontId="64" fillId="2" borderId="1" xfId="0" applyNumberFormat="1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vertical="center" wrapText="1"/>
    </xf>
    <xf numFmtId="0" fontId="71" fillId="2" borderId="2" xfId="0" applyFont="1" applyFill="1" applyBorder="1" applyAlignment="1">
      <alignment vertical="center" wrapText="1"/>
    </xf>
    <xf numFmtId="3" fontId="72" fillId="0" borderId="3" xfId="0" applyNumberFormat="1" applyFont="1" applyBorder="1" applyAlignment="1">
      <alignment horizontal="center" vertical="center"/>
    </xf>
    <xf numFmtId="3" fontId="72" fillId="0" borderId="0" xfId="0" applyNumberFormat="1" applyFont="1" applyAlignment="1">
      <alignment horizontal="center" vertical="center"/>
    </xf>
    <xf numFmtId="3" fontId="71" fillId="2" borderId="0" xfId="0" applyNumberFormat="1" applyFont="1" applyFill="1" applyAlignment="1">
      <alignment horizontal="center" vertical="center"/>
    </xf>
    <xf numFmtId="3" fontId="71" fillId="0" borderId="0" xfId="0" applyNumberFormat="1" applyFont="1" applyAlignment="1">
      <alignment horizontal="center" vertical="center"/>
    </xf>
    <xf numFmtId="3" fontId="71" fillId="0" borderId="3" xfId="0" applyNumberFormat="1" applyFont="1" applyBorder="1" applyAlignment="1">
      <alignment horizontal="center" vertical="center"/>
    </xf>
    <xf numFmtId="3" fontId="71" fillId="0" borderId="2" xfId="0" applyNumberFormat="1" applyFont="1" applyBorder="1" applyAlignment="1">
      <alignment horizontal="center" vertical="center"/>
    </xf>
    <xf numFmtId="187" fontId="75" fillId="2" borderId="0" xfId="1" applyNumberFormat="1" applyFont="1" applyFill="1" applyBorder="1" applyAlignment="1">
      <alignment horizontal="center" vertical="center"/>
    </xf>
    <xf numFmtId="0" fontId="67" fillId="2" borderId="53" xfId="0" applyFont="1" applyFill="1" applyBorder="1"/>
    <xf numFmtId="0" fontId="67" fillId="2" borderId="55" xfId="0" applyFont="1" applyFill="1" applyBorder="1"/>
    <xf numFmtId="164" fontId="67" fillId="2" borderId="56" xfId="5" applyFont="1" applyFill="1" applyBorder="1" applyAlignment="1">
      <alignment vertical="center"/>
    </xf>
    <xf numFmtId="10" fontId="67" fillId="2" borderId="0" xfId="0" applyNumberFormat="1" applyFont="1" applyFill="1" applyAlignment="1">
      <alignment horizontal="center" vertical="center"/>
    </xf>
    <xf numFmtId="10" fontId="67" fillId="2" borderId="56" xfId="0" applyNumberFormat="1" applyFont="1" applyFill="1" applyBorder="1" applyAlignment="1">
      <alignment vertical="center"/>
    </xf>
    <xf numFmtId="14" fontId="67" fillId="2" borderId="0" xfId="0" applyNumberFormat="1" applyFont="1" applyFill="1" applyAlignment="1">
      <alignment vertical="center"/>
    </xf>
    <xf numFmtId="14" fontId="67" fillId="2" borderId="56" xfId="0" applyNumberFormat="1" applyFont="1" applyFill="1" applyBorder="1" applyAlignment="1">
      <alignment vertical="center"/>
    </xf>
    <xf numFmtId="0" fontId="67" fillId="2" borderId="57" xfId="0" applyFont="1" applyFill="1" applyBorder="1"/>
    <xf numFmtId="3" fontId="64" fillId="2" borderId="56" xfId="0" applyNumberFormat="1" applyFont="1" applyFill="1" applyBorder="1" applyAlignment="1">
      <alignment horizontal="center"/>
    </xf>
    <xf numFmtId="164" fontId="64" fillId="2" borderId="3" xfId="5" applyFont="1" applyFill="1" applyBorder="1" applyAlignment="1">
      <alignment horizontal="center"/>
    </xf>
    <xf numFmtId="3" fontId="64" fillId="2" borderId="3" xfId="0" applyNumberFormat="1" applyFont="1" applyFill="1" applyBorder="1" applyAlignment="1">
      <alignment horizontal="center"/>
    </xf>
    <xf numFmtId="3" fontId="64" fillId="2" borderId="58" xfId="0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/>
    </xf>
    <xf numFmtId="187" fontId="75" fillId="2" borderId="55" xfId="1" applyNumberFormat="1" applyFont="1" applyFill="1" applyBorder="1" applyAlignment="1">
      <alignment horizontal="center" vertical="center"/>
    </xf>
    <xf numFmtId="187" fontId="75" fillId="2" borderId="57" xfId="1" applyNumberFormat="1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187" fontId="85" fillId="2" borderId="55" xfId="1" applyNumberFormat="1" applyFont="1" applyFill="1" applyBorder="1" applyAlignment="1">
      <alignment horizontal="center" vertical="center"/>
    </xf>
    <xf numFmtId="3" fontId="85" fillId="2" borderId="56" xfId="0" applyNumberFormat="1" applyFont="1" applyFill="1" applyBorder="1" applyAlignment="1">
      <alignment horizontal="center"/>
    </xf>
    <xf numFmtId="187" fontId="68" fillId="2" borderId="56" xfId="1" applyNumberFormat="1" applyFont="1" applyFill="1" applyBorder="1" applyAlignment="1">
      <alignment horizontal="center" vertical="center"/>
    </xf>
    <xf numFmtId="14" fontId="67" fillId="2" borderId="56" xfId="0" applyNumberFormat="1" applyFont="1" applyFill="1" applyBorder="1" applyAlignment="1">
      <alignment horizontal="center" vertical="center"/>
    </xf>
    <xf numFmtId="0" fontId="64" fillId="2" borderId="56" xfId="0" applyFont="1" applyFill="1" applyBorder="1"/>
    <xf numFmtId="3" fontId="64" fillId="0" borderId="3" xfId="5" applyNumberFormat="1" applyFont="1" applyBorder="1"/>
    <xf numFmtId="3" fontId="64" fillId="2" borderId="58" xfId="5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 wrapText="1"/>
    </xf>
    <xf numFmtId="0" fontId="67" fillId="0" borderId="55" xfId="0" applyFont="1" applyFill="1" applyBorder="1"/>
    <xf numFmtId="3" fontId="86" fillId="2" borderId="56" xfId="0" applyNumberFormat="1" applyFont="1" applyFill="1" applyBorder="1" applyAlignment="1">
      <alignment horizontal="center"/>
    </xf>
    <xf numFmtId="3" fontId="75" fillId="2" borderId="56" xfId="0" applyNumberFormat="1" applyFont="1" applyFill="1" applyBorder="1" applyAlignment="1">
      <alignment horizontal="center"/>
    </xf>
    <xf numFmtId="3" fontId="64" fillId="2" borderId="3" xfId="5" applyNumberFormat="1" applyFont="1" applyFill="1" applyBorder="1" applyAlignment="1">
      <alignment horizont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3" fontId="72" fillId="0" borderId="2" xfId="2" applyNumberFormat="1" applyFont="1" applyFill="1" applyBorder="1" applyAlignment="1">
      <alignment horizontal="center" vertical="center"/>
    </xf>
    <xf numFmtId="3" fontId="72" fillId="0" borderId="2" xfId="0" applyNumberFormat="1" applyFont="1" applyBorder="1" applyAlignment="1">
      <alignment horizontal="center" vertical="center"/>
    </xf>
    <xf numFmtId="3" fontId="72" fillId="0" borderId="0" xfId="0" applyNumberFormat="1" applyFont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41" fontId="0" fillId="0" borderId="0" xfId="0" applyNumberFormat="1" applyFill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41" fontId="96" fillId="2" borderId="1" xfId="0" applyNumberFormat="1" applyFont="1" applyFill="1" applyBorder="1"/>
    <xf numFmtId="41" fontId="5" fillId="2" borderId="1" xfId="0" applyNumberFormat="1" applyFont="1" applyFill="1" applyBorder="1"/>
    <xf numFmtId="10" fontId="0" fillId="2" borderId="1" xfId="0" applyNumberFormat="1" applyFill="1" applyBorder="1" applyAlignment="1">
      <alignment horizontal="center"/>
    </xf>
    <xf numFmtId="167" fontId="72" fillId="2" borderId="2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/>
    </xf>
    <xf numFmtId="41" fontId="0" fillId="0" borderId="0" xfId="0" applyNumberFormat="1"/>
    <xf numFmtId="0" fontId="10" fillId="0" borderId="0" xfId="3" applyAlignment="1">
      <alignment horizontal="center"/>
    </xf>
    <xf numFmtId="0" fontId="72" fillId="0" borderId="0" xfId="0" applyFont="1" applyFill="1"/>
    <xf numFmtId="0" fontId="10" fillId="0" borderId="1" xfId="3" applyBorder="1" applyAlignment="1">
      <alignment horizontal="center"/>
    </xf>
    <xf numFmtId="0" fontId="10" fillId="0" borderId="3" xfId="3" applyBorder="1" applyAlignment="1">
      <alignment horizontal="center"/>
    </xf>
    <xf numFmtId="0" fontId="10" fillId="0" borderId="2" xfId="3" applyBorder="1" applyAlignment="1">
      <alignment horizontal="center"/>
    </xf>
    <xf numFmtId="0" fontId="10" fillId="0" borderId="0" xfId="3" applyBorder="1" applyAlignment="1">
      <alignment horizontal="center"/>
    </xf>
    <xf numFmtId="0" fontId="65" fillId="0" borderId="0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 wrapText="1"/>
    </xf>
    <xf numFmtId="0" fontId="93" fillId="0" borderId="0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64" fillId="2" borderId="0" xfId="0" applyFont="1" applyFill="1" applyBorder="1" applyAlignment="1">
      <alignment horizontal="center" vertical="center"/>
    </xf>
    <xf numFmtId="0" fontId="67" fillId="2" borderId="3" xfId="0" applyFont="1" applyFill="1" applyBorder="1" applyAlignment="1">
      <alignment horizontal="center" vertical="center"/>
    </xf>
    <xf numFmtId="0" fontId="65" fillId="0" borderId="51" xfId="0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horizontal="center" vertical="center" wrapText="1"/>
    </xf>
    <xf numFmtId="167" fontId="72" fillId="2" borderId="0" xfId="1" applyNumberFormat="1" applyFont="1" applyFill="1" applyBorder="1" applyAlignment="1">
      <alignment horizontal="center" vertical="center" wrapText="1"/>
    </xf>
    <xf numFmtId="167" fontId="72" fillId="2" borderId="3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 vertical="center" wrapText="1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54" xfId="0" applyFont="1" applyFill="1" applyBorder="1" applyAlignment="1">
      <alignment horizontal="center" vertical="center"/>
    </xf>
    <xf numFmtId="0" fontId="67" fillId="2" borderId="53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/>
    </xf>
    <xf numFmtId="0" fontId="67" fillId="0" borderId="52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10" fontId="67" fillId="2" borderId="56" xfId="0" applyNumberFormat="1" applyFont="1" applyFill="1" applyBorder="1" applyAlignment="1">
      <alignment horizontal="center" vertical="center"/>
    </xf>
    <xf numFmtId="0" fontId="90" fillId="2" borderId="0" xfId="0" applyFont="1" applyFill="1" applyAlignment="1">
      <alignment horizontal="center" vertical="center" wrapText="1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0" fontId="84" fillId="2" borderId="43" xfId="0" applyFont="1" applyFill="1" applyBorder="1" applyAlignment="1">
      <alignment horizontal="center" vertical="center"/>
    </xf>
    <xf numFmtId="0" fontId="84" fillId="2" borderId="44" xfId="0" applyFont="1" applyFill="1" applyBorder="1" applyAlignment="1">
      <alignment horizontal="center" vertical="center"/>
    </xf>
    <xf numFmtId="0" fontId="84" fillId="2" borderId="45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3" fontId="64" fillId="0" borderId="0" xfId="0" applyNumberFormat="1" applyFont="1" applyFill="1" applyBorder="1" applyAlignment="1">
      <alignment horizontal="center" wrapText="1"/>
    </xf>
  </cellXfs>
  <cellStyles count="39560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1" xfId="12"/>
    <cellStyle name="Millares [0] 11 2" xfId="39457"/>
    <cellStyle name="Millares [0] 11 3" xfId="39559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2" xfId="2140"/>
    <cellStyle name="Millares [0] 2 2 2" xfId="2670"/>
    <cellStyle name="Millares [0] 2 2 3" xfId="2640"/>
    <cellStyle name="Millares [0] 2 2 4" xfId="39300"/>
    <cellStyle name="Millares [0] 2 2 5" xfId="39464"/>
    <cellStyle name="Millares [0] 2 2 6" xfId="39469"/>
    <cellStyle name="Millares [0] 2 2 7" xfId="39474"/>
    <cellStyle name="Millares [0] 2 3" xfId="39294"/>
    <cellStyle name="Millares [0] 2 4" xfId="2396"/>
    <cellStyle name="Millares [0] 2 4 2" xfId="2679"/>
    <cellStyle name="Millares [0] 2 4 3" xfId="2651"/>
    <cellStyle name="Millares [0] 2 5" xfId="39297"/>
    <cellStyle name="Millares [0] 2 6" xfId="39461"/>
    <cellStyle name="Millares [0] 2 7" xfId="39466"/>
    <cellStyle name="Millares [0] 2 8" xfId="39471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4" xfId="23"/>
    <cellStyle name="Millares [0] 4 2" xfId="39239"/>
    <cellStyle name="Millares [0] 5" xfId="24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4" xfId="39367"/>
    <cellStyle name="Millares 14 4 2" xfId="39482"/>
    <cellStyle name="Millares 14 5" xfId="39347"/>
    <cellStyle name="Millares 15" xfId="34"/>
    <cellStyle name="Millares 15 2" xfId="39419"/>
    <cellStyle name="Millares 15 2 2" xfId="39521"/>
    <cellStyle name="Millares 15 3" xfId="39366"/>
    <cellStyle name="Millares 15 3 2" xfId="39481"/>
    <cellStyle name="Millares 15 4" xfId="39348"/>
    <cellStyle name="Millares 16" xfId="35"/>
    <cellStyle name="Millares 16 2" xfId="39423"/>
    <cellStyle name="Millares 16 2 2" xfId="39525"/>
    <cellStyle name="Millares 16 3" xfId="39370"/>
    <cellStyle name="Millares 16 3 2" xfId="39485"/>
    <cellStyle name="Millares 16 4" xfId="39349"/>
    <cellStyle name="Millares 17" xfId="36"/>
    <cellStyle name="Millares 17 2" xfId="39422"/>
    <cellStyle name="Millares 17 2 2" xfId="39524"/>
    <cellStyle name="Millares 17 3" xfId="39369"/>
    <cellStyle name="Millares 17 3 2" xfId="39484"/>
    <cellStyle name="Millares 17 4" xfId="39350"/>
    <cellStyle name="Millares 18" xfId="37"/>
    <cellStyle name="Millares 18 2" xfId="39421"/>
    <cellStyle name="Millares 18 2 2" xfId="39523"/>
    <cellStyle name="Millares 18 3" xfId="39368"/>
    <cellStyle name="Millares 18 3 2" xfId="39483"/>
    <cellStyle name="Millares 18 4" xfId="39351"/>
    <cellStyle name="Millares 19" xfId="38"/>
    <cellStyle name="Millares 19 2" xfId="39417"/>
    <cellStyle name="Millares 19 2 2" xfId="39519"/>
    <cellStyle name="Millares 19 3" xfId="39364"/>
    <cellStyle name="Millares 19 4" xfId="39479"/>
    <cellStyle name="Millares 2" xfId="8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3" xfId="2661"/>
    <cellStyle name="Millares 2 2 2 4" xfId="2403"/>
    <cellStyle name="Millares 2 2 2 5" xfId="39365"/>
    <cellStyle name="Millares 2 2 2 6" xfId="39480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6" xfId="39299"/>
    <cellStyle name="Millares 2 6 2" xfId="39477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3" xfId="39374"/>
    <cellStyle name="Millares 20 4" xfId="39489"/>
    <cellStyle name="Millares 21" xfId="41"/>
    <cellStyle name="Millares 21 2" xfId="39424"/>
    <cellStyle name="Millares 21 2 2" xfId="39526"/>
    <cellStyle name="Millares 21 3" xfId="39371"/>
    <cellStyle name="Millares 21 4" xfId="39486"/>
    <cellStyle name="Millares 22" xfId="42"/>
    <cellStyle name="Millares 22 2" xfId="39425"/>
    <cellStyle name="Millares 22 2 2" xfId="39527"/>
    <cellStyle name="Millares 22 3" xfId="39372"/>
    <cellStyle name="Millares 22 4" xfId="39487"/>
    <cellStyle name="Millares 23" xfId="43"/>
    <cellStyle name="Millares 23 2" xfId="39428"/>
    <cellStyle name="Millares 23 2 2" xfId="39530"/>
    <cellStyle name="Millares 23 3" xfId="39375"/>
    <cellStyle name="Millares 23 4" xfId="39490"/>
    <cellStyle name="Millares 24" xfId="44"/>
    <cellStyle name="Millares 24 2" xfId="39429"/>
    <cellStyle name="Millares 24 2 2" xfId="39531"/>
    <cellStyle name="Millares 24 3" xfId="39376"/>
    <cellStyle name="Millares 24 4" xfId="39491"/>
    <cellStyle name="Millares 25" xfId="83"/>
    <cellStyle name="Millares 25 2" xfId="39430"/>
    <cellStyle name="Millares 25 2 2" xfId="39532"/>
    <cellStyle name="Millares 25 3" xfId="39377"/>
    <cellStyle name="Millares 25 4" xfId="39492"/>
    <cellStyle name="Millares 26" xfId="85"/>
    <cellStyle name="Millares 26 2" xfId="39431"/>
    <cellStyle name="Millares 26 2 2" xfId="39533"/>
    <cellStyle name="Millares 26 3" xfId="39378"/>
    <cellStyle name="Millares 26 4" xfId="39493"/>
    <cellStyle name="Millares 27" xfId="109"/>
    <cellStyle name="Millares 27 2" xfId="39432"/>
    <cellStyle name="Millares 27 2 2" xfId="39534"/>
    <cellStyle name="Millares 27 3" xfId="39379"/>
    <cellStyle name="Millares 27 4" xfId="39494"/>
    <cellStyle name="Millares 28" xfId="130"/>
    <cellStyle name="Millares 28 2" xfId="39433"/>
    <cellStyle name="Millares 28 2 2" xfId="39535"/>
    <cellStyle name="Millares 28 3" xfId="39380"/>
    <cellStyle name="Millares 28 4" xfId="39495"/>
    <cellStyle name="Millares 29" xfId="107"/>
    <cellStyle name="Millares 29 2" xfId="39426"/>
    <cellStyle name="Millares 29 2 2" xfId="39528"/>
    <cellStyle name="Millares 29 3" xfId="39373"/>
    <cellStyle name="Millares 29 4" xfId="39488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3" xfId="39397"/>
    <cellStyle name="Millares 3 3 2" xfId="39443"/>
    <cellStyle name="Millares 3 3 2 2" xfId="39545"/>
    <cellStyle name="Millares 3 3 3" xfId="39505"/>
    <cellStyle name="Millares 3 4" xfId="39416"/>
    <cellStyle name="Millares 3 4 2" xfId="39518"/>
    <cellStyle name="Millares 3 5" xfId="39293"/>
    <cellStyle name="Millares 3 6" xfId="39363"/>
    <cellStyle name="Millares 3 6 2" xfId="39478"/>
    <cellStyle name="Millares 3 7" xfId="39302"/>
    <cellStyle name="Millares 30" xfId="127"/>
    <cellStyle name="Millares 30 2" xfId="39434"/>
    <cellStyle name="Millares 30 2 2" xfId="39536"/>
    <cellStyle name="Millares 30 3" xfId="39381"/>
    <cellStyle name="Millares 30 4" xfId="39496"/>
    <cellStyle name="Millares 31" xfId="105"/>
    <cellStyle name="Millares 31 2" xfId="39435"/>
    <cellStyle name="Millares 31 2 2" xfId="39537"/>
    <cellStyle name="Millares 31 3" xfId="39384"/>
    <cellStyle name="Millares 31 4" xfId="39497"/>
    <cellStyle name="Millares 32" xfId="136"/>
    <cellStyle name="Millares 32 2" xfId="39436"/>
    <cellStyle name="Millares 32 2 2" xfId="39538"/>
    <cellStyle name="Millares 32 3" xfId="39386"/>
    <cellStyle name="Millares 32 4" xfId="39498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3" xfId="39388"/>
    <cellStyle name="Millares 34 4" xfId="39499"/>
    <cellStyle name="Millares 35" xfId="146"/>
    <cellStyle name="Millares 35 2" xfId="39439"/>
    <cellStyle name="Millares 35 2 2" xfId="39541"/>
    <cellStyle name="Millares 35 3" xfId="39390"/>
    <cellStyle name="Millares 35 4" xfId="39501"/>
    <cellStyle name="Millares 36" xfId="1558"/>
    <cellStyle name="Millares 36 2" xfId="2666"/>
    <cellStyle name="Millares 36 2 2" xfId="39438"/>
    <cellStyle name="Millares 36 2 3" xfId="39540"/>
    <cellStyle name="Millares 36 3" xfId="2499"/>
    <cellStyle name="Millares 36 4" xfId="39389"/>
    <cellStyle name="Millares 36 5" xfId="39500"/>
    <cellStyle name="Millares 37" xfId="2379"/>
    <cellStyle name="Millares 37 2" xfId="39440"/>
    <cellStyle name="Millares 37 2 2" xfId="39542"/>
    <cellStyle name="Millares 37 3" xfId="39391"/>
    <cellStyle name="Millares 37 4" xfId="39502"/>
    <cellStyle name="Millares 38" xfId="2386"/>
    <cellStyle name="Millares 38 2" xfId="39441"/>
    <cellStyle name="Millares 38 2 2" xfId="39543"/>
    <cellStyle name="Millares 38 3" xfId="39392"/>
    <cellStyle name="Millares 38 4" xfId="39503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0" xfId="2384"/>
    <cellStyle name="Millares 40 2" xfId="39444"/>
    <cellStyle name="Millares 40 2 2" xfId="39546"/>
    <cellStyle name="Millares 40 3" xfId="39398"/>
    <cellStyle name="Millares 40 4" xfId="39506"/>
    <cellStyle name="Millares 41" xfId="2389"/>
    <cellStyle name="Millares 41 2" xfId="39448"/>
    <cellStyle name="Millares 41 2 2" xfId="39550"/>
    <cellStyle name="Millares 41 3" xfId="39404"/>
    <cellStyle name="Millares 41 4" xfId="39510"/>
    <cellStyle name="Millares 42" xfId="2390"/>
    <cellStyle name="Millares 42 2" xfId="39442"/>
    <cellStyle name="Millares 42 2 2" xfId="39544"/>
    <cellStyle name="Millares 42 3" xfId="39395"/>
    <cellStyle name="Millares 42 4" xfId="39504"/>
    <cellStyle name="Millares 43" xfId="2391"/>
    <cellStyle name="Millares 43 2" xfId="2674"/>
    <cellStyle name="Millares 43 2 2" xfId="39446"/>
    <cellStyle name="Millares 43 2 3" xfId="39548"/>
    <cellStyle name="Millares 43 3" xfId="2646"/>
    <cellStyle name="Millares 43 4" xfId="39402"/>
    <cellStyle name="Millares 43 5" xfId="39508"/>
    <cellStyle name="Millares 44" xfId="2395"/>
    <cellStyle name="Millares 44 2" xfId="2678"/>
    <cellStyle name="Millares 44 2 2" xfId="39447"/>
    <cellStyle name="Millares 44 2 3" xfId="39549"/>
    <cellStyle name="Millares 44 3" xfId="2650"/>
    <cellStyle name="Millares 44 4" xfId="39403"/>
    <cellStyle name="Millares 44 5" xfId="39509"/>
    <cellStyle name="Millares 45" xfId="2657"/>
    <cellStyle name="Millares 45 2" xfId="39450"/>
    <cellStyle name="Millares 45 2 2" xfId="39552"/>
    <cellStyle name="Millares 45 3" xfId="39406"/>
    <cellStyle name="Millares 45 4" xfId="39512"/>
    <cellStyle name="Millares 46" xfId="2399"/>
    <cellStyle name="Millares 46 2" xfId="2908"/>
    <cellStyle name="Millares 46 2 2" xfId="39449"/>
    <cellStyle name="Millares 46 2 3" xfId="39551"/>
    <cellStyle name="Millares 46 3" xfId="39405"/>
    <cellStyle name="Millares 46 4" xfId="39511"/>
    <cellStyle name="Millares 47" xfId="2591"/>
    <cellStyle name="Millares 47 2" xfId="39445"/>
    <cellStyle name="Millares 47 2 2" xfId="39547"/>
    <cellStyle name="Millares 47 3" xfId="39401"/>
    <cellStyle name="Millares 47 4" xfId="39507"/>
    <cellStyle name="Millares 48" xfId="2408"/>
    <cellStyle name="Millares 48 2" xfId="39454"/>
    <cellStyle name="Millares 48 2 2" xfId="39556"/>
    <cellStyle name="Millares 48 3" xfId="39410"/>
    <cellStyle name="Millares 48 4" xfId="39516"/>
    <cellStyle name="Millares 49" xfId="2644"/>
    <cellStyle name="Millares 49 2" xfId="39452"/>
    <cellStyle name="Millares 49 2 2" xfId="39554"/>
    <cellStyle name="Millares 49 3" xfId="39408"/>
    <cellStyle name="Millares 49 4" xfId="39514"/>
    <cellStyle name="Millares 5" xfId="47"/>
    <cellStyle name="Millares 5 2" xfId="4"/>
    <cellStyle name="Millares 50" xfId="7"/>
    <cellStyle name="Millares 50 2" xfId="39451"/>
    <cellStyle name="Millares 50 2 2" xfId="39553"/>
    <cellStyle name="Millares 50 3" xfId="39407"/>
    <cellStyle name="Millares 50 4" xfId="39513"/>
    <cellStyle name="Millares 51" xfId="39409"/>
    <cellStyle name="Millares 51 2" xfId="39453"/>
    <cellStyle name="Millares 51 2 2" xfId="39555"/>
    <cellStyle name="Millares 51 3" xfId="39515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8" xfId="39295"/>
    <cellStyle name="Millares 59" xfId="39357"/>
    <cellStyle name="Millares 6" xfId="48"/>
    <cellStyle name="Millares 6 2" xfId="39207"/>
    <cellStyle name="Millares 60" xfId="39459"/>
    <cellStyle name="Millares 61" xfId="39475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571624"/>
        <c:axId val="672767608"/>
      </c:lineChart>
      <c:catAx>
        <c:axId val="6905716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672767608"/>
        <c:crosses val="autoZero"/>
        <c:auto val="1"/>
        <c:lblAlgn val="ctr"/>
        <c:lblOffset val="10"/>
        <c:noMultiLvlLbl val="0"/>
      </c:catAx>
      <c:valAx>
        <c:axId val="672767608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690571624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Treasury bonds - amortization profile 2025 - 2028</a:t>
            </a:r>
          </a:p>
          <a:p>
            <a:pPr>
              <a:defRPr/>
            </a:pPr>
            <a:r>
              <a:rPr lang="en-US"/>
              <a:t>(pyg millions)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5.5555583915057619E-2"/>
          <c:y val="0.17446140058646273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>
                          <a:lumMod val="75000"/>
                        </a:schemeClr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EFF-445F-86B5-18FB4AC77C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'Amortization Profile'!$C$8:$H$8</c:f>
              <c:numCache>
                <c:formatCode>General</c:formatCode>
                <c:ptCount val="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numCache>
            </c:numRef>
          </c:cat>
          <c:val>
            <c:numRef>
              <c:f>'Amortization Profile'!$C$21:$H$21</c:f>
              <c:numCache>
                <c:formatCode>#,##0</c:formatCode>
                <c:ptCount val="6"/>
                <c:pt idx="0">
                  <c:v>955887</c:v>
                </c:pt>
                <c:pt idx="1">
                  <c:v>0</c:v>
                </c:pt>
                <c:pt idx="2">
                  <c:v>0</c:v>
                </c:pt>
                <c:pt idx="3">
                  <c:v>1663179</c:v>
                </c:pt>
                <c:pt idx="4">
                  <c:v>162000</c:v>
                </c:pt>
                <c:pt idx="5">
                  <c:v>1844902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672768000"/>
        <c:axId val="672770352"/>
      </c:barChart>
      <c:catAx>
        <c:axId val="672768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672770352"/>
        <c:crosses val="autoZero"/>
        <c:auto val="1"/>
        <c:lblAlgn val="ctr"/>
        <c:lblOffset val="100"/>
        <c:noMultiLvlLbl val="0"/>
      </c:catAx>
      <c:valAx>
        <c:axId val="67277035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7276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495299</xdr:colOff>
      <xdr:row>1</xdr:row>
      <xdr:rowOff>90487</xdr:rowOff>
    </xdr:from>
    <xdr:to>
      <xdr:col>12</xdr:col>
      <xdr:colOff>25773</xdr:colOff>
      <xdr:row>6</xdr:row>
      <xdr:rowOff>42566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20</xdr:row>
      <xdr:rowOff>0</xdr:rowOff>
    </xdr:from>
    <xdr:to>
      <xdr:col>1</xdr:col>
      <xdr:colOff>0</xdr:colOff>
      <xdr:row>42</xdr:row>
      <xdr:rowOff>109731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277159</xdr:colOff>
      <xdr:row>53</xdr:row>
      <xdr:rowOff>96950</xdr:rowOff>
    </xdr:from>
    <xdr:to>
      <xdr:col>23</xdr:col>
      <xdr:colOff>692263</xdr:colOff>
      <xdr:row>73</xdr:row>
      <xdr:rowOff>29387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3886003" y="13062856"/>
          <a:ext cx="4320354" cy="3742437"/>
        </a:xfrm>
        <a:prstGeom prst="rect">
          <a:avLst/>
        </a:prstGeom>
      </xdr:spPr>
    </xdr:pic>
    <xdr:clientData/>
  </xdr:twoCellAnchor>
  <xdr:twoCellAnchor editAs="oneCell">
    <xdr:from>
      <xdr:col>17</xdr:col>
      <xdr:colOff>571497</xdr:colOff>
      <xdr:row>9</xdr:row>
      <xdr:rowOff>285749</xdr:rowOff>
    </xdr:from>
    <xdr:to>
      <xdr:col>23</xdr:col>
      <xdr:colOff>1534086</xdr:colOff>
      <xdr:row>22</xdr:row>
      <xdr:rowOff>127000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276664" y="2529416"/>
          <a:ext cx="6804589" cy="4148667"/>
        </a:xfrm>
        <a:prstGeom prst="rect">
          <a:avLst/>
        </a:prstGeom>
      </xdr:spPr>
    </xdr:pic>
    <xdr:clientData/>
  </xdr:twoCellAnchor>
  <xdr:twoCellAnchor editAs="oneCell">
    <xdr:from>
      <xdr:col>1</xdr:col>
      <xdr:colOff>275167</xdr:colOff>
      <xdr:row>30</xdr:row>
      <xdr:rowOff>31750</xdr:rowOff>
    </xdr:from>
    <xdr:to>
      <xdr:col>15</xdr:col>
      <xdr:colOff>603250</xdr:colOff>
      <xdr:row>41</xdr:row>
      <xdr:rowOff>74083</xdr:rowOff>
    </xdr:to>
    <xdr:pic>
      <xdr:nvPicPr>
        <xdr:cNvPr id="14" name="Imagen 13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71500" y="8265583"/>
          <a:ext cx="9789583" cy="2529417"/>
        </a:xfrm>
        <a:prstGeom prst="rect">
          <a:avLst/>
        </a:prstGeom>
      </xdr:spPr>
    </xdr:pic>
    <xdr:clientData/>
  </xdr:twoCellAnchor>
  <xdr:twoCellAnchor editAs="oneCell">
    <xdr:from>
      <xdr:col>1</xdr:col>
      <xdr:colOff>486834</xdr:colOff>
      <xdr:row>11</xdr:row>
      <xdr:rowOff>21167</xdr:rowOff>
    </xdr:from>
    <xdr:to>
      <xdr:col>15</xdr:col>
      <xdr:colOff>95250</xdr:colOff>
      <xdr:row>24</xdr:row>
      <xdr:rowOff>14899</xdr:rowOff>
    </xdr:to>
    <xdr:pic>
      <xdr:nvPicPr>
        <xdr:cNvPr id="17" name="Imagen 1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83167" y="2984500"/>
          <a:ext cx="9069916" cy="4110649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15</xdr:col>
      <xdr:colOff>546365</xdr:colOff>
      <xdr:row>78</xdr:row>
      <xdr:rowOff>9161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25500" y="12816417"/>
          <a:ext cx="9478698" cy="4972744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29</xdr:row>
      <xdr:rowOff>0</xdr:rowOff>
    </xdr:from>
    <xdr:to>
      <xdr:col>23</xdr:col>
      <xdr:colOff>1325739</xdr:colOff>
      <xdr:row>47</xdr:row>
      <xdr:rowOff>111677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2678833" y="8043333"/>
          <a:ext cx="6194073" cy="393226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23</xdr:row>
      <xdr:rowOff>28574</xdr:rowOff>
    </xdr:from>
    <xdr:to>
      <xdr:col>9</xdr:col>
      <xdr:colOff>438150</xdr:colOff>
      <xdr:row>43</xdr:row>
      <xdr:rowOff>118382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830035</xdr:colOff>
      <xdr:row>0</xdr:row>
      <xdr:rowOff>27215</xdr:rowOff>
    </xdr:from>
    <xdr:to>
      <xdr:col>6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2434166</xdr:colOff>
      <xdr:row>0</xdr:row>
      <xdr:rowOff>0</xdr:rowOff>
    </xdr:from>
    <xdr:to>
      <xdr:col>3</xdr:col>
      <xdr:colOff>68793</xdr:colOff>
      <xdr:row>4</xdr:row>
      <xdr:rowOff>127954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0"/>
          <a:ext cx="4259793" cy="8899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226219</xdr:colOff>
      <xdr:row>0</xdr:row>
      <xdr:rowOff>0</xdr:rowOff>
    </xdr:from>
    <xdr:to>
      <xdr:col>10</xdr:col>
      <xdr:colOff>166689</xdr:colOff>
      <xdr:row>5</xdr:row>
      <xdr:rowOff>8093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3563" y="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5/Publicaciones/Bonos%20en%20circulaci&#243;n/3.%20Bonos_del_Tesoro_en_circulacion%20-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Información general"/>
      <sheetName val="Perfil de amortizaciones"/>
      <sheetName val="Tenencias"/>
      <sheetName val="Condic.financ."/>
      <sheetName val="Flujos-BCP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0"/>
  <sheetViews>
    <sheetView showGridLines="0" showRowColHeaders="0" tabSelected="1" zoomScaleNormal="100" workbookViewId="0">
      <selection activeCell="B8" sqref="B8"/>
    </sheetView>
  </sheetViews>
  <sheetFormatPr baseColWidth="10" defaultColWidth="0" defaultRowHeight="15" zeroHeight="1" x14ac:dyDescent="0.25"/>
  <cols>
    <col min="1" max="1" width="16.8554687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32"/>
      <c r="B1" s="32"/>
      <c r="C1" s="32"/>
      <c r="D1" s="32"/>
      <c r="E1" s="32"/>
      <c r="F1" s="32"/>
      <c r="G1" s="32"/>
    </row>
    <row r="2" spans="1:7" x14ac:dyDescent="0.25">
      <c r="A2" s="32"/>
      <c r="B2" s="32"/>
      <c r="C2" s="32"/>
      <c r="D2" s="32"/>
      <c r="E2" s="32"/>
      <c r="F2" s="32"/>
      <c r="G2" s="32"/>
    </row>
    <row r="3" spans="1:7" x14ac:dyDescent="0.25">
      <c r="A3" s="32"/>
      <c r="B3" s="32"/>
      <c r="C3" s="32"/>
      <c r="D3" s="32"/>
      <c r="E3" s="32"/>
      <c r="F3" s="32"/>
      <c r="G3" s="32"/>
    </row>
    <row r="4" spans="1:7" x14ac:dyDescent="0.25">
      <c r="A4" s="32"/>
      <c r="B4" s="32"/>
      <c r="C4" s="32"/>
      <c r="D4" s="32"/>
      <c r="E4" s="32"/>
      <c r="F4" s="32"/>
      <c r="G4" s="32"/>
    </row>
    <row r="5" spans="1:7" x14ac:dyDescent="0.25">
      <c r="A5" s="32"/>
      <c r="B5" s="32"/>
      <c r="C5" s="32"/>
      <c r="D5" s="32"/>
      <c r="E5" s="32"/>
      <c r="F5" s="32"/>
      <c r="G5" s="32"/>
    </row>
    <row r="6" spans="1:7" ht="15.75" x14ac:dyDescent="0.25">
      <c r="A6" s="32"/>
      <c r="B6" s="327" t="s">
        <v>178</v>
      </c>
      <c r="C6" s="327"/>
      <c r="D6" s="327"/>
      <c r="E6" s="327"/>
      <c r="F6" s="327"/>
      <c r="G6" s="32"/>
    </row>
    <row r="7" spans="1:7" ht="15.75" x14ac:dyDescent="0.25">
      <c r="A7" s="32"/>
      <c r="B7" s="33"/>
      <c r="C7" s="33"/>
      <c r="D7" s="33"/>
      <c r="E7" s="33"/>
      <c r="F7" s="34"/>
      <c r="G7" s="32"/>
    </row>
    <row r="8" spans="1:7" x14ac:dyDescent="0.25">
      <c r="A8" s="32"/>
      <c r="B8" s="60" t="s">
        <v>87</v>
      </c>
      <c r="C8" s="60" t="s">
        <v>88</v>
      </c>
      <c r="D8" s="60" t="s">
        <v>89</v>
      </c>
      <c r="E8" s="60" t="s">
        <v>109</v>
      </c>
      <c r="F8" s="264" t="s">
        <v>90</v>
      </c>
      <c r="G8" s="32"/>
    </row>
    <row r="9" spans="1:7" x14ac:dyDescent="0.25">
      <c r="A9" s="32"/>
      <c r="B9" s="259">
        <v>2018</v>
      </c>
      <c r="C9" s="255">
        <v>10</v>
      </c>
      <c r="D9" s="38">
        <v>7.9000000000000001E-2</v>
      </c>
      <c r="E9" s="39">
        <v>60000000000</v>
      </c>
      <c r="F9" s="39">
        <f>+E9/$E$40</f>
        <v>8593255.4402467981</v>
      </c>
      <c r="G9" s="32"/>
    </row>
    <row r="10" spans="1:7" x14ac:dyDescent="0.25">
      <c r="A10" s="32"/>
      <c r="B10" s="254">
        <v>2019</v>
      </c>
      <c r="C10" s="255">
        <v>10</v>
      </c>
      <c r="D10" s="38">
        <v>7.9000000000000001E-2</v>
      </c>
      <c r="E10" s="39">
        <v>92019000000</v>
      </c>
      <c r="F10" s="265">
        <f t="shared" ref="F10:F32" si="0">+E10/$E$40</f>
        <v>13179046.205934502</v>
      </c>
      <c r="G10" s="32"/>
    </row>
    <row r="11" spans="1:7" x14ac:dyDescent="0.25">
      <c r="A11" s="32"/>
      <c r="B11" s="254">
        <v>2020</v>
      </c>
      <c r="C11" s="43">
        <v>10</v>
      </c>
      <c r="D11" s="36">
        <v>7.9000000000000001E-2</v>
      </c>
      <c r="E11" s="260">
        <f>49000000000+31000000000+30000000000+20000000000+20000000000+100000000000+48050000000</f>
        <v>298050000000</v>
      </c>
      <c r="F11" s="37">
        <f t="shared" si="0"/>
        <v>42686996.399425969</v>
      </c>
      <c r="G11" s="32"/>
    </row>
    <row r="12" spans="1:7" x14ac:dyDescent="0.25">
      <c r="A12" s="32"/>
      <c r="B12" s="43"/>
      <c r="C12" s="43">
        <v>15</v>
      </c>
      <c r="D12" s="36">
        <v>9.5000000000000001E-2</v>
      </c>
      <c r="E12" s="260">
        <f>20000000000+100000000000+40000000000</f>
        <v>160000000000</v>
      </c>
      <c r="F12" s="37">
        <f t="shared" si="0"/>
        <v>22915347.840658128</v>
      </c>
      <c r="G12" s="32"/>
    </row>
    <row r="13" spans="1:7" x14ac:dyDescent="0.25">
      <c r="A13" s="32"/>
      <c r="B13" s="43"/>
      <c r="C13" s="255">
        <v>20</v>
      </c>
      <c r="D13" s="38">
        <v>9.9000000000000005E-2</v>
      </c>
      <c r="E13" s="39">
        <f>100000000000+100000000000</f>
        <v>200000000000</v>
      </c>
      <c r="F13" s="39">
        <f t="shared" si="0"/>
        <v>28644184.80082266</v>
      </c>
      <c r="G13" s="32"/>
    </row>
    <row r="14" spans="1:7" x14ac:dyDescent="0.25">
      <c r="A14" s="32"/>
      <c r="B14" s="254">
        <v>2021</v>
      </c>
      <c r="C14" s="43">
        <v>10</v>
      </c>
      <c r="D14" s="36">
        <v>7.8E-2</v>
      </c>
      <c r="E14" s="261">
        <f>20000000000+104000000000+54000000000+139954000000+60000000000+31300000000+4700000000</f>
        <v>413954000000</v>
      </c>
      <c r="F14" s="37">
        <f t="shared" si="0"/>
        <v>59286874.375198714</v>
      </c>
      <c r="G14" s="40"/>
    </row>
    <row r="15" spans="1:7" x14ac:dyDescent="0.25">
      <c r="A15" s="32"/>
      <c r="B15" s="43"/>
      <c r="C15" s="43">
        <v>10</v>
      </c>
      <c r="D15" s="36">
        <v>7.9000000000000001E-2</v>
      </c>
      <c r="E15" s="261">
        <f>140000000000+40000000000+28280000000+22000000000</f>
        <v>230280000000</v>
      </c>
      <c r="F15" s="37">
        <f t="shared" si="0"/>
        <v>32980914.379667211</v>
      </c>
      <c r="G15" s="40"/>
    </row>
    <row r="16" spans="1:7" x14ac:dyDescent="0.25">
      <c r="A16" s="32"/>
      <c r="B16" s="43"/>
      <c r="C16" s="43">
        <v>15</v>
      </c>
      <c r="D16" s="36">
        <v>0.08</v>
      </c>
      <c r="E16" s="261">
        <f>20000000000+79100000000+88500000000+80000000000+32400000000</f>
        <v>300000000000</v>
      </c>
      <c r="F16" s="37">
        <f t="shared" si="0"/>
        <v>42966277.20123399</v>
      </c>
      <c r="G16" s="40"/>
    </row>
    <row r="17" spans="1:7" x14ac:dyDescent="0.25">
      <c r="A17" s="32"/>
      <c r="B17" s="43"/>
      <c r="C17" s="255">
        <v>20</v>
      </c>
      <c r="D17" s="38">
        <v>9.9000000000000005E-2</v>
      </c>
      <c r="E17" s="262">
        <f>163774000000+100000000000+93100000000+50000000000+16900000000</f>
        <v>423774000000</v>
      </c>
      <c r="F17" s="39">
        <f t="shared" si="0"/>
        <v>60693303.848919109</v>
      </c>
      <c r="G17" s="32"/>
    </row>
    <row r="18" spans="1:7" x14ac:dyDescent="0.25">
      <c r="A18" s="32"/>
      <c r="B18" s="254">
        <v>2022</v>
      </c>
      <c r="C18" s="43">
        <v>10</v>
      </c>
      <c r="D18" s="36">
        <v>7.8E-2</v>
      </c>
      <c r="E18" s="261">
        <f>400000000+1600000000</f>
        <v>2000000000</v>
      </c>
      <c r="F18" s="37">
        <f t="shared" si="0"/>
        <v>286441.8480082266</v>
      </c>
      <c r="G18" s="32"/>
    </row>
    <row r="19" spans="1:7" x14ac:dyDescent="0.25">
      <c r="A19" s="32"/>
      <c r="B19" s="43"/>
      <c r="C19" s="43">
        <v>15</v>
      </c>
      <c r="D19" s="36">
        <v>0.08</v>
      </c>
      <c r="E19" s="261">
        <v>800000000</v>
      </c>
      <c r="F19" s="37">
        <f t="shared" si="0"/>
        <v>114576.73920329064</v>
      </c>
      <c r="G19" s="32"/>
    </row>
    <row r="20" spans="1:7" x14ac:dyDescent="0.25">
      <c r="A20" s="32"/>
      <c r="B20" s="43"/>
      <c r="C20" s="43">
        <v>20</v>
      </c>
      <c r="D20" s="36">
        <v>9.9000000000000005E-2</v>
      </c>
      <c r="E20" s="261">
        <f>25708000000+600000000+1230000000</f>
        <v>27538000000</v>
      </c>
      <c r="F20" s="39">
        <f t="shared" si="0"/>
        <v>3944017.8052252722</v>
      </c>
      <c r="G20" s="32"/>
    </row>
    <row r="21" spans="1:7" x14ac:dyDescent="0.25">
      <c r="A21" s="32"/>
      <c r="B21" s="254">
        <v>2023</v>
      </c>
      <c r="C21" s="254">
        <v>5</v>
      </c>
      <c r="D21" s="41">
        <v>8.2500000000000004E-2</v>
      </c>
      <c r="E21" s="263">
        <v>953350000000</v>
      </c>
      <c r="F21" s="37">
        <f t="shared" si="0"/>
        <v>136539667.89932141</v>
      </c>
      <c r="G21" s="32"/>
    </row>
    <row r="22" spans="1:7" x14ac:dyDescent="0.25">
      <c r="A22" s="32"/>
      <c r="B22" s="255"/>
      <c r="C22" s="255">
        <v>7</v>
      </c>
      <c r="D22" s="36">
        <v>9.0300000000000005E-2</v>
      </c>
      <c r="E22" s="262">
        <v>1550101000000</v>
      </c>
      <c r="F22" s="39">
        <f t="shared" si="0"/>
        <v>222006897.51970002</v>
      </c>
      <c r="G22" s="32"/>
    </row>
    <row r="23" spans="1:7" x14ac:dyDescent="0.25">
      <c r="A23" s="32"/>
      <c r="B23" s="254">
        <v>2024</v>
      </c>
      <c r="C23" s="254">
        <v>5</v>
      </c>
      <c r="D23" s="41">
        <v>8.2500000000000004E-2</v>
      </c>
      <c r="E23" s="263">
        <v>29480000000</v>
      </c>
      <c r="F23" s="37">
        <f t="shared" si="0"/>
        <v>4222152.83964126</v>
      </c>
      <c r="G23" s="32"/>
    </row>
    <row r="24" spans="1:7" x14ac:dyDescent="0.25">
      <c r="A24" s="32"/>
      <c r="B24" s="43"/>
      <c r="C24" s="43">
        <v>5</v>
      </c>
      <c r="D24" s="36">
        <v>7.0999999999999994E-2</v>
      </c>
      <c r="E24" s="261">
        <v>162000000000</v>
      </c>
      <c r="F24" s="37">
        <f t="shared" si="0"/>
        <v>23201789.688666355</v>
      </c>
      <c r="G24" s="32"/>
    </row>
    <row r="25" spans="1:7" x14ac:dyDescent="0.25">
      <c r="A25" s="32"/>
      <c r="B25" s="43"/>
      <c r="C25" s="261">
        <v>7</v>
      </c>
      <c r="D25" s="36">
        <v>9.0300000000000005E-2</v>
      </c>
      <c r="E25" s="261">
        <v>294801000000</v>
      </c>
      <c r="F25" s="37">
        <f t="shared" si="0"/>
        <v>42221671.617336608</v>
      </c>
      <c r="G25" s="32"/>
    </row>
    <row r="26" spans="1:7" x14ac:dyDescent="0.25">
      <c r="A26" s="32"/>
      <c r="B26" s="43"/>
      <c r="C26" s="261">
        <v>8</v>
      </c>
      <c r="D26" s="36">
        <v>7.4499999999999997E-2</v>
      </c>
      <c r="E26" s="261">
        <v>118500000000</v>
      </c>
      <c r="F26" s="37">
        <f t="shared" si="0"/>
        <v>16971679.494487427</v>
      </c>
      <c r="G26" s="32"/>
    </row>
    <row r="27" spans="1:7" x14ac:dyDescent="0.25">
      <c r="A27" s="32"/>
      <c r="B27" s="43"/>
      <c r="C27" s="261">
        <v>10</v>
      </c>
      <c r="D27" s="36">
        <v>7.5999999999999998E-2</v>
      </c>
      <c r="E27" s="261">
        <v>293928000000</v>
      </c>
      <c r="F27" s="37">
        <f t="shared" si="0"/>
        <v>42096639.750681013</v>
      </c>
      <c r="G27" s="32"/>
    </row>
    <row r="28" spans="1:7" x14ac:dyDescent="0.25">
      <c r="A28" s="32"/>
      <c r="B28" s="255"/>
      <c r="C28" s="43">
        <v>15</v>
      </c>
      <c r="D28" s="36">
        <v>0.08</v>
      </c>
      <c r="E28" s="261">
        <v>560800000000</v>
      </c>
      <c r="F28" s="39">
        <f t="shared" si="0"/>
        <v>80318294.181506738</v>
      </c>
      <c r="G28" s="32"/>
    </row>
    <row r="29" spans="1:7" x14ac:dyDescent="0.25">
      <c r="A29" s="32"/>
      <c r="B29" s="254">
        <v>2025</v>
      </c>
      <c r="C29" s="254">
        <v>9</v>
      </c>
      <c r="D29" s="41">
        <v>8.1000000000000003E-2</v>
      </c>
      <c r="E29" s="263">
        <v>113500000000</v>
      </c>
      <c r="F29" s="37">
        <f t="shared" si="0"/>
        <v>16255574.874466859</v>
      </c>
      <c r="G29" s="32"/>
    </row>
    <row r="30" spans="1:7" x14ac:dyDescent="0.25">
      <c r="A30" s="32"/>
      <c r="B30" s="43"/>
      <c r="C30" s="43">
        <v>12</v>
      </c>
      <c r="D30" s="36">
        <v>8.4000000000000005E-2</v>
      </c>
      <c r="E30" s="261">
        <v>148500000000</v>
      </c>
      <c r="F30" s="37">
        <f t="shared" si="0"/>
        <v>21268307.214610826</v>
      </c>
      <c r="G30" s="32"/>
    </row>
    <row r="31" spans="1:7" x14ac:dyDescent="0.25">
      <c r="A31" s="32"/>
      <c r="B31" s="43"/>
      <c r="C31" s="43">
        <v>12</v>
      </c>
      <c r="D31" s="36">
        <v>9.0999999999999998E-2</v>
      </c>
      <c r="E31" s="261">
        <f>6500000000+276500000000</f>
        <v>283000000000</v>
      </c>
      <c r="F31" s="37">
        <f t="shared" si="0"/>
        <v>40531521.493164063</v>
      </c>
      <c r="G31" s="32"/>
    </row>
    <row r="32" spans="1:7" s="26" customFormat="1" x14ac:dyDescent="0.25">
      <c r="A32" s="32"/>
      <c r="B32" s="255"/>
      <c r="C32" s="43">
        <v>15</v>
      </c>
      <c r="D32" s="36">
        <v>9.5000000000000001E-2</v>
      </c>
      <c r="E32" s="261">
        <f>634305000000+450000000000</f>
        <v>1084305000000</v>
      </c>
      <c r="F32" s="37">
        <f t="shared" si="0"/>
        <v>155295164.00228009</v>
      </c>
      <c r="G32" s="32"/>
    </row>
    <row r="33" spans="1:7" x14ac:dyDescent="0.25">
      <c r="A33" s="32"/>
      <c r="B33" s="195" t="s">
        <v>10</v>
      </c>
      <c r="C33" s="195"/>
      <c r="D33" s="195"/>
      <c r="E33" s="195">
        <f>SUM(E9:E32)</f>
        <v>7800680000000</v>
      </c>
      <c r="F33" s="195">
        <f>SUM(F9:F32)</f>
        <v>1117220597.4604065</v>
      </c>
      <c r="G33" s="32"/>
    </row>
    <row r="34" spans="1:7" ht="21" customHeight="1" x14ac:dyDescent="0.25">
      <c r="A34" s="32"/>
      <c r="B34" s="42"/>
      <c r="C34" s="43"/>
      <c r="D34" s="43"/>
      <c r="E34" s="44"/>
      <c r="F34" s="45"/>
      <c r="G34" s="32"/>
    </row>
    <row r="35" spans="1:7" x14ac:dyDescent="0.25">
      <c r="A35" s="32"/>
      <c r="B35" s="46" t="s">
        <v>91</v>
      </c>
      <c r="C35" s="47"/>
      <c r="D35" s="47"/>
      <c r="E35" s="200">
        <v>8.6599999999999996E-2</v>
      </c>
      <c r="F35" s="48"/>
      <c r="G35" s="32"/>
    </row>
    <row r="36" spans="1:7" x14ac:dyDescent="0.25">
      <c r="A36" s="32"/>
      <c r="B36" s="46" t="s">
        <v>150</v>
      </c>
      <c r="C36" s="47"/>
      <c r="D36" s="47"/>
      <c r="E36" s="201">
        <v>6.98</v>
      </c>
      <c r="F36" s="49"/>
      <c r="G36" s="32"/>
    </row>
    <row r="37" spans="1:7" x14ac:dyDescent="0.25">
      <c r="A37" s="32"/>
      <c r="B37" s="46" t="s">
        <v>92</v>
      </c>
      <c r="C37" s="47"/>
      <c r="D37" s="47"/>
      <c r="E37" s="202">
        <v>5.6099999999999997E-2</v>
      </c>
      <c r="F37" s="50"/>
      <c r="G37" s="32"/>
    </row>
    <row r="38" spans="1:7" x14ac:dyDescent="0.25">
      <c r="A38" s="32"/>
      <c r="B38" s="46" t="s">
        <v>93</v>
      </c>
      <c r="C38" s="47"/>
      <c r="D38" s="47"/>
      <c r="E38" s="203">
        <v>2.12E-2</v>
      </c>
      <c r="F38" s="50"/>
      <c r="G38" s="32"/>
    </row>
    <row r="39" spans="1:7" x14ac:dyDescent="0.25">
      <c r="A39" s="32"/>
      <c r="B39" s="46"/>
      <c r="C39" s="47"/>
      <c r="D39" s="47"/>
      <c r="E39" s="47"/>
      <c r="F39" s="35"/>
      <c r="G39" s="52"/>
    </row>
    <row r="40" spans="1:7" x14ac:dyDescent="0.25">
      <c r="A40" s="32"/>
      <c r="B40" s="51" t="s">
        <v>179</v>
      </c>
      <c r="C40" s="51"/>
      <c r="D40" s="51"/>
      <c r="E40" s="246">
        <v>6982.22</v>
      </c>
      <c r="F40" s="34"/>
      <c r="G40" s="52"/>
    </row>
    <row r="41" spans="1:7" x14ac:dyDescent="0.25">
      <c r="A41" s="32"/>
      <c r="B41" s="322" t="s">
        <v>187</v>
      </c>
      <c r="C41" s="51"/>
      <c r="D41" s="53"/>
      <c r="E41" s="53"/>
      <c r="F41" s="42"/>
      <c r="G41" s="52"/>
    </row>
    <row r="42" spans="1:7" x14ac:dyDescent="0.25">
      <c r="A42" s="32"/>
      <c r="B42" s="51" t="s">
        <v>151</v>
      </c>
      <c r="C42" s="54"/>
      <c r="D42" s="51"/>
      <c r="E42" s="55"/>
      <c r="F42" s="34"/>
      <c r="G42" s="32"/>
    </row>
    <row r="43" spans="1:7" x14ac:dyDescent="0.25">
      <c r="A43" s="32"/>
      <c r="B43" s="42"/>
      <c r="C43" s="42"/>
      <c r="D43" s="54"/>
      <c r="E43" s="56"/>
      <c r="F43" s="34"/>
      <c r="G43" s="32"/>
    </row>
    <row r="44" spans="1:7" x14ac:dyDescent="0.25">
      <c r="A44" s="32"/>
      <c r="B44" s="247"/>
      <c r="C44" s="42"/>
      <c r="D44" s="54"/>
      <c r="E44" s="56"/>
      <c r="F44" s="34"/>
      <c r="G44" s="32"/>
    </row>
    <row r="45" spans="1:7" x14ac:dyDescent="0.25">
      <c r="A45" s="32"/>
      <c r="B45" s="248" t="s">
        <v>157</v>
      </c>
      <c r="C45" s="54"/>
      <c r="D45" s="54"/>
      <c r="E45" s="57"/>
      <c r="F45" s="32"/>
      <c r="G45" s="32"/>
    </row>
    <row r="46" spans="1:7" x14ac:dyDescent="0.25">
      <c r="A46" s="32"/>
      <c r="B46" s="249" t="s">
        <v>94</v>
      </c>
      <c r="C46" s="58"/>
      <c r="D46" s="58"/>
      <c r="E46" s="32"/>
      <c r="F46" s="32"/>
      <c r="G46" s="32"/>
    </row>
    <row r="47" spans="1:7" x14ac:dyDescent="0.25">
      <c r="A47" s="32"/>
      <c r="B47" s="250" t="s">
        <v>84</v>
      </c>
      <c r="C47" s="59"/>
      <c r="D47" s="59"/>
      <c r="E47" s="32"/>
      <c r="F47" s="32"/>
      <c r="G47" s="32"/>
    </row>
    <row r="48" spans="1:7" x14ac:dyDescent="0.25">
      <c r="A48" s="32"/>
      <c r="B48" s="251" t="s">
        <v>85</v>
      </c>
      <c r="C48" s="59"/>
      <c r="D48" s="59"/>
      <c r="E48" s="32"/>
      <c r="F48" s="32"/>
      <c r="G48" s="32"/>
    </row>
    <row r="49" spans="1:7" x14ac:dyDescent="0.25">
      <c r="A49" s="32"/>
      <c r="B49" s="251" t="s">
        <v>86</v>
      </c>
      <c r="C49" s="32"/>
      <c r="D49" s="32"/>
      <c r="E49" s="32"/>
      <c r="F49" s="32"/>
      <c r="G49" s="32"/>
    </row>
    <row r="50" spans="1:7" x14ac:dyDescent="0.25">
      <c r="A50" s="7"/>
      <c r="B50" s="251" t="s">
        <v>175</v>
      </c>
      <c r="C50" s="32"/>
      <c r="D50" s="32"/>
      <c r="E50" s="32"/>
      <c r="F50" s="32"/>
      <c r="G50" s="7"/>
    </row>
    <row r="51" spans="1:7" x14ac:dyDescent="0.25">
      <c r="A51" s="7"/>
      <c r="C51" s="7"/>
      <c r="D51" s="7"/>
      <c r="E51" s="7"/>
      <c r="G51" s="7"/>
    </row>
    <row r="52" spans="1:7" x14ac:dyDescent="0.25">
      <c r="A52" s="7"/>
      <c r="C52" s="7"/>
      <c r="D52" s="7"/>
      <c r="E52" s="7"/>
      <c r="G52" s="7"/>
    </row>
    <row r="53" spans="1:7" x14ac:dyDescent="0.25">
      <c r="A53" s="7"/>
      <c r="C53" s="7"/>
      <c r="D53" s="7"/>
      <c r="E53" s="7"/>
      <c r="G53" s="7"/>
    </row>
    <row r="54" spans="1:7" hidden="1" x14ac:dyDescent="0.25">
      <c r="A54" s="7"/>
      <c r="G54" s="7"/>
    </row>
    <row r="55" spans="1:7" hidden="1" x14ac:dyDescent="0.25">
      <c r="A55" s="7"/>
      <c r="G55" s="7"/>
    </row>
    <row r="56" spans="1:7" hidden="1" x14ac:dyDescent="0.25">
      <c r="A56" s="7"/>
      <c r="G56" s="7"/>
    </row>
    <row r="57" spans="1:7" hidden="1" x14ac:dyDescent="0.25">
      <c r="A57" s="7"/>
      <c r="G57" s="7"/>
    </row>
    <row r="58" spans="1:7" hidden="1" x14ac:dyDescent="0.25">
      <c r="A58" s="7"/>
      <c r="G58" s="7"/>
    </row>
    <row r="59" spans="1:7" hidden="1" x14ac:dyDescent="0.25">
      <c r="A59" s="7"/>
      <c r="G59" s="7"/>
    </row>
    <row r="60" spans="1:7" hidden="1" x14ac:dyDescent="0.25">
      <c r="A60" s="7"/>
    </row>
    <row r="61" spans="1:7" hidden="1" x14ac:dyDescent="0.25">
      <c r="A61" s="7"/>
    </row>
    <row r="62" spans="1:7" hidden="1" x14ac:dyDescent="0.25">
      <c r="A62" s="7"/>
    </row>
    <row r="63" spans="1:7" hidden="1" x14ac:dyDescent="0.25">
      <c r="A63" s="7"/>
    </row>
    <row r="64" spans="1:7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100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mergeCells count="1">
    <mergeCell ref="B6:F6"/>
  </mergeCells>
  <hyperlinks>
    <hyperlink ref="B47" r:id="rId1"/>
    <hyperlink ref="B48" r:id="rId2"/>
    <hyperlink ref="B49" r:id="rId3"/>
    <hyperlink ref="B50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9"/>
  <sheetViews>
    <sheetView showGridLines="0" showRowColHeaders="0" zoomScale="90" zoomScaleNormal="90" workbookViewId="0">
      <selection activeCell="C14" sqref="C14"/>
    </sheetView>
  </sheetViews>
  <sheetFormatPr baseColWidth="10" defaultColWidth="0" defaultRowHeight="15" customHeight="1" zeroHeight="1" x14ac:dyDescent="0.25"/>
  <cols>
    <col min="1" max="1" width="4.42578125" style="24" customWidth="1"/>
    <col min="2" max="2" width="7.85546875" style="24" customWidth="1"/>
    <col min="3" max="10" width="7.5703125" style="24" customWidth="1"/>
    <col min="11" max="19" width="14.5703125" style="24" customWidth="1"/>
    <col min="20" max="23" width="14.5703125" style="26" customWidth="1"/>
    <col min="24" max="24" width="26.140625" style="26" customWidth="1"/>
    <col min="25" max="26" width="14.5703125" style="26" customWidth="1"/>
    <col min="27" max="27" width="14.5703125" style="26" hidden="1" customWidth="1"/>
    <col min="28" max="28" width="209" style="26" hidden="1" customWidth="1"/>
    <col min="29" max="16384" width="105.7109375" style="26" hidden="1"/>
  </cols>
  <sheetData>
    <row r="1" spans="1:28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8" x14ac:dyDescent="0.25">
      <c r="A2" s="25"/>
      <c r="B2" s="8"/>
      <c r="C2" s="8"/>
      <c r="D2" s="8"/>
      <c r="E2" s="8"/>
      <c r="F2" s="8"/>
      <c r="G2" s="8"/>
      <c r="H2" s="25"/>
      <c r="I2" s="25"/>
      <c r="J2" s="25"/>
      <c r="K2" s="25"/>
      <c r="L2" s="25"/>
      <c r="M2" s="26"/>
      <c r="N2" s="26"/>
      <c r="O2" s="26"/>
      <c r="P2" s="26"/>
      <c r="Q2" s="26"/>
      <c r="R2" s="26"/>
      <c r="S2" s="26"/>
    </row>
    <row r="3" spans="1:28" x14ac:dyDescent="0.25">
      <c r="A3" s="25"/>
      <c r="B3" s="8"/>
      <c r="C3" s="8"/>
      <c r="D3" s="8"/>
      <c r="E3" s="8"/>
      <c r="F3" s="8"/>
      <c r="G3" s="8"/>
      <c r="H3" s="25"/>
      <c r="I3" s="25"/>
      <c r="J3" s="25"/>
      <c r="K3" s="25"/>
      <c r="L3" s="25"/>
      <c r="M3" s="26"/>
      <c r="N3" s="26"/>
      <c r="O3" s="26"/>
      <c r="P3" s="26"/>
      <c r="Q3" s="26"/>
      <c r="R3" s="26"/>
      <c r="S3" s="26"/>
    </row>
    <row r="4" spans="1:28" ht="30" customHeight="1" x14ac:dyDescent="0.25">
      <c r="A4" s="25"/>
      <c r="B4" s="8"/>
      <c r="C4" s="8"/>
      <c r="D4" s="8"/>
      <c r="E4" s="8"/>
      <c r="F4" s="8"/>
      <c r="G4" s="8"/>
      <c r="H4" s="25"/>
      <c r="I4" s="25"/>
      <c r="J4" s="25"/>
      <c r="K4" s="25"/>
      <c r="L4" s="25"/>
      <c r="M4" s="26"/>
      <c r="N4" s="26"/>
      <c r="O4" s="26"/>
      <c r="P4" s="26"/>
      <c r="Q4" s="26"/>
      <c r="R4" s="26"/>
      <c r="S4" s="26"/>
    </row>
    <row r="5" spans="1:28" x14ac:dyDescent="0.25">
      <c r="A5" s="25"/>
      <c r="B5" s="8"/>
      <c r="C5" s="8"/>
      <c r="D5" s="8"/>
      <c r="E5" s="8"/>
      <c r="F5" s="8"/>
      <c r="G5" s="8"/>
      <c r="H5" s="25"/>
      <c r="I5" s="25"/>
      <c r="J5" s="25"/>
      <c r="K5" s="25"/>
      <c r="L5" s="25"/>
      <c r="M5" s="26"/>
      <c r="N5" s="26"/>
      <c r="O5" s="26"/>
      <c r="P5" s="26"/>
      <c r="Q5" s="26"/>
      <c r="R5" s="26"/>
      <c r="S5" s="26"/>
    </row>
    <row r="6" spans="1:28" x14ac:dyDescent="0.25">
      <c r="A6" s="25"/>
      <c r="B6" s="8"/>
      <c r="C6" s="8"/>
      <c r="D6" s="8"/>
      <c r="E6" s="8"/>
      <c r="F6" s="8"/>
      <c r="G6" s="8"/>
      <c r="H6" s="25"/>
      <c r="I6" s="25"/>
      <c r="J6" s="25"/>
      <c r="K6" s="25"/>
      <c r="L6" s="25"/>
      <c r="M6" s="26"/>
      <c r="N6" s="26"/>
      <c r="O6" s="26"/>
      <c r="P6" s="26"/>
      <c r="Q6" s="26"/>
      <c r="R6" s="26"/>
      <c r="S6" s="26"/>
    </row>
    <row r="7" spans="1:28" ht="15" customHeight="1" x14ac:dyDescent="0.25">
      <c r="A7" s="25"/>
      <c r="B7" s="8"/>
      <c r="C7" s="8"/>
      <c r="D7" s="8"/>
      <c r="E7" s="8"/>
      <c r="F7" s="8"/>
      <c r="G7" s="8"/>
      <c r="H7" s="25"/>
      <c r="I7" s="25"/>
      <c r="J7" s="25"/>
      <c r="K7" s="25"/>
      <c r="L7" s="25"/>
      <c r="M7" s="26"/>
      <c r="N7" s="26"/>
      <c r="O7" s="26"/>
      <c r="P7" s="26"/>
      <c r="Q7" s="26"/>
      <c r="R7" s="26"/>
      <c r="S7" s="26"/>
    </row>
    <row r="8" spans="1:28" ht="28.5" customHeight="1" x14ac:dyDescent="0.3">
      <c r="A8" s="25"/>
      <c r="B8" s="8"/>
      <c r="C8" s="220" t="s">
        <v>180</v>
      </c>
      <c r="D8" s="8"/>
      <c r="E8" s="8"/>
      <c r="F8" s="8"/>
      <c r="G8" s="8"/>
      <c r="H8" s="25"/>
      <c r="I8" s="25"/>
      <c r="J8" s="25"/>
      <c r="K8" s="25"/>
      <c r="L8" s="25"/>
      <c r="M8" s="26"/>
      <c r="N8" s="26"/>
      <c r="O8" s="26"/>
      <c r="P8" s="26"/>
      <c r="Q8" s="26"/>
      <c r="R8" s="26"/>
      <c r="S8" s="26"/>
    </row>
    <row r="9" spans="1:28" ht="28.5" customHeight="1" x14ac:dyDescent="0.3">
      <c r="A9" s="25"/>
      <c r="B9" s="8"/>
      <c r="C9" s="221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</row>
    <row r="10" spans="1:28" ht="28.5" customHeight="1" x14ac:dyDescent="0.25">
      <c r="A10" s="25"/>
      <c r="B10" s="8"/>
      <c r="C10" s="328" t="s">
        <v>156</v>
      </c>
      <c r="D10" s="329"/>
      <c r="E10" s="329"/>
      <c r="F10" s="329"/>
      <c r="G10" s="329"/>
      <c r="H10" s="329"/>
      <c r="I10" s="329"/>
      <c r="J10" s="329"/>
      <c r="K10" s="329"/>
      <c r="L10" s="329"/>
      <c r="M10" s="26"/>
      <c r="N10" s="26"/>
      <c r="O10" s="26"/>
      <c r="P10" s="26"/>
      <c r="Q10" s="26"/>
      <c r="R10" s="26"/>
      <c r="S10" s="328" t="s">
        <v>181</v>
      </c>
      <c r="T10" s="328"/>
      <c r="U10" s="328"/>
      <c r="V10" s="328"/>
      <c r="W10" s="328"/>
      <c r="X10" s="328"/>
      <c r="Y10" s="222"/>
      <c r="Z10" s="222"/>
      <c r="AA10" s="222"/>
      <c r="AB10" s="222"/>
    </row>
    <row r="11" spans="1:28" ht="28.5" customHeight="1" x14ac:dyDescent="0.3">
      <c r="A11" s="25"/>
      <c r="B11" s="8"/>
      <c r="C11" s="220"/>
      <c r="D11" s="8"/>
      <c r="E11" s="8"/>
      <c r="F11" s="8"/>
      <c r="G11" s="8"/>
      <c r="H11" s="25"/>
      <c r="I11" s="25"/>
      <c r="J11" s="25"/>
      <c r="K11" s="25"/>
      <c r="L11" s="25"/>
      <c r="M11" s="26"/>
      <c r="N11" s="26"/>
      <c r="O11" s="26"/>
      <c r="P11" s="26"/>
      <c r="Q11" s="26"/>
      <c r="R11" s="26"/>
      <c r="S11" s="26"/>
    </row>
    <row r="12" spans="1:28" ht="28.5" customHeight="1" x14ac:dyDescent="0.3">
      <c r="A12" s="25"/>
      <c r="B12" s="8"/>
      <c r="C12" s="220"/>
      <c r="D12" s="8"/>
      <c r="E12" s="8"/>
      <c r="F12" s="8"/>
      <c r="G12" s="8"/>
      <c r="H12" s="25"/>
      <c r="I12" s="25"/>
      <c r="J12" s="25"/>
      <c r="K12" s="25"/>
      <c r="L12" s="25"/>
      <c r="M12" s="26"/>
      <c r="N12" s="26"/>
      <c r="O12" s="26"/>
      <c r="P12" s="26"/>
      <c r="Q12" s="26"/>
      <c r="R12" s="26"/>
      <c r="S12" s="26"/>
    </row>
    <row r="13" spans="1:28" ht="28.5" customHeight="1" x14ac:dyDescent="0.3">
      <c r="A13" s="25"/>
      <c r="B13" s="8"/>
      <c r="C13" s="220"/>
      <c r="D13" s="8"/>
      <c r="E13" s="8"/>
      <c r="F13" s="8"/>
      <c r="G13" s="8"/>
      <c r="H13" s="25"/>
      <c r="I13" s="25"/>
      <c r="J13" s="25"/>
      <c r="K13" s="25"/>
      <c r="L13" s="25"/>
      <c r="M13" s="26"/>
      <c r="N13" s="26"/>
      <c r="O13" s="26"/>
      <c r="P13" s="26"/>
      <c r="Q13" s="26"/>
      <c r="R13" s="26"/>
      <c r="S13" s="26"/>
    </row>
    <row r="14" spans="1:28" ht="28.5" customHeight="1" x14ac:dyDescent="0.3">
      <c r="A14" s="25"/>
      <c r="B14" s="8"/>
      <c r="C14" s="220"/>
      <c r="D14" s="8"/>
      <c r="E14" s="8"/>
      <c r="F14" s="8"/>
      <c r="G14" s="8"/>
      <c r="H14" s="25"/>
      <c r="I14" s="25"/>
      <c r="J14" s="25"/>
      <c r="K14" s="25"/>
      <c r="L14" s="25"/>
      <c r="M14" s="26"/>
      <c r="N14" s="26"/>
      <c r="O14" s="26"/>
      <c r="P14" s="26"/>
      <c r="Q14" s="26"/>
      <c r="R14" s="26"/>
      <c r="S14" s="26"/>
    </row>
    <row r="15" spans="1:28" ht="28.5" customHeight="1" x14ac:dyDescent="0.3">
      <c r="A15" s="25"/>
      <c r="B15" s="8"/>
      <c r="C15" s="220"/>
      <c r="D15" s="8"/>
      <c r="E15" s="8"/>
      <c r="F15" s="8"/>
      <c r="G15" s="8"/>
      <c r="H15" s="25"/>
      <c r="I15" s="25"/>
      <c r="J15" s="25"/>
      <c r="K15" s="25"/>
      <c r="L15" s="25"/>
      <c r="M15" s="26"/>
      <c r="N15" s="26"/>
      <c r="O15" s="26"/>
      <c r="P15" s="26"/>
      <c r="Q15" s="26"/>
      <c r="R15" s="26"/>
      <c r="S15" s="26"/>
    </row>
    <row r="16" spans="1:28" ht="28.5" customHeight="1" x14ac:dyDescent="0.3">
      <c r="A16" s="25" t="s">
        <v>153</v>
      </c>
      <c r="B16" s="8"/>
      <c r="C16" s="220"/>
      <c r="D16" s="8"/>
      <c r="E16" s="8"/>
      <c r="F16" s="8"/>
      <c r="G16" s="8"/>
      <c r="H16" s="25"/>
      <c r="I16" s="25"/>
      <c r="J16" s="25"/>
      <c r="K16" s="25"/>
      <c r="L16" s="25"/>
      <c r="M16" s="26"/>
      <c r="N16" s="26"/>
      <c r="O16" s="26"/>
      <c r="P16" s="26"/>
      <c r="Q16" s="26"/>
      <c r="R16" s="26"/>
      <c r="S16" s="26"/>
    </row>
    <row r="17" spans="1:24" ht="28.5" customHeight="1" x14ac:dyDescent="0.3">
      <c r="A17" s="25"/>
      <c r="B17" s="8"/>
      <c r="C17" s="220"/>
      <c r="D17" s="8"/>
      <c r="E17" s="8"/>
      <c r="F17" s="8"/>
      <c r="G17" s="8"/>
      <c r="H17" s="25"/>
      <c r="I17" s="25"/>
      <c r="J17" s="25"/>
      <c r="K17" s="25"/>
      <c r="L17" s="25"/>
      <c r="M17" s="26"/>
      <c r="N17" s="26"/>
      <c r="O17" s="26"/>
      <c r="P17" s="26"/>
      <c r="Q17" s="26"/>
      <c r="R17" s="26"/>
      <c r="S17" s="26"/>
    </row>
    <row r="18" spans="1:24" ht="28.5" customHeight="1" x14ac:dyDescent="0.3">
      <c r="A18" s="25"/>
      <c r="B18" s="8"/>
      <c r="C18" s="220"/>
      <c r="D18" s="8"/>
      <c r="E18" s="8"/>
      <c r="F18" s="8"/>
      <c r="G18" s="8"/>
      <c r="H18" s="25"/>
      <c r="I18" s="25"/>
      <c r="J18" s="25"/>
      <c r="K18" s="25"/>
      <c r="L18" s="25"/>
      <c r="M18" s="26"/>
      <c r="N18" s="26"/>
      <c r="O18" s="26"/>
      <c r="P18" s="26"/>
      <c r="Q18" s="26"/>
      <c r="R18" s="26"/>
      <c r="S18" s="26"/>
    </row>
    <row r="19" spans="1:24" ht="28.5" customHeight="1" x14ac:dyDescent="0.3">
      <c r="A19" s="25"/>
      <c r="B19" s="8"/>
      <c r="C19" s="220"/>
      <c r="D19" s="8"/>
      <c r="E19" s="8"/>
      <c r="F19" s="8"/>
      <c r="G19" s="8"/>
      <c r="H19" s="25"/>
      <c r="I19" s="25"/>
      <c r="J19" s="25"/>
      <c r="K19" s="25"/>
      <c r="L19" s="25"/>
      <c r="M19" s="26"/>
      <c r="N19" s="26"/>
      <c r="O19" s="26"/>
      <c r="P19" s="26"/>
      <c r="Q19" s="26"/>
      <c r="R19" s="26"/>
      <c r="S19" s="26"/>
    </row>
    <row r="20" spans="1:24" ht="21" x14ac:dyDescent="0.25">
      <c r="A20" s="25"/>
      <c r="B20" s="223"/>
      <c r="C20" s="224"/>
      <c r="D20" s="225"/>
      <c r="E20" s="225"/>
      <c r="F20" s="225"/>
      <c r="G20" s="225"/>
      <c r="H20" s="26"/>
      <c r="I20" s="225"/>
      <c r="J20" s="26"/>
      <c r="K20" s="26"/>
      <c r="N20" s="26"/>
      <c r="R20" s="26"/>
      <c r="S20" s="26"/>
    </row>
    <row r="21" spans="1:24" ht="18.75" x14ac:dyDescent="0.25">
      <c r="B21" s="226"/>
      <c r="M21" s="227"/>
      <c r="O21" s="228"/>
      <c r="P21" s="228"/>
      <c r="Q21" s="228"/>
      <c r="U21" s="24"/>
    </row>
    <row r="22" spans="1:24" ht="15.75" x14ac:dyDescent="0.25">
      <c r="B22" s="229"/>
      <c r="C22" s="230"/>
      <c r="D22" s="230"/>
      <c r="E22" s="230"/>
      <c r="F22" s="230"/>
      <c r="G22" s="230"/>
      <c r="H22" s="230"/>
      <c r="I22" s="230"/>
      <c r="J22" s="231"/>
    </row>
    <row r="23" spans="1:24" ht="26.25" x14ac:dyDescent="0.25">
      <c r="B23" s="232"/>
      <c r="C23" s="233"/>
      <c r="D23" s="233"/>
      <c r="E23" s="233"/>
      <c r="F23" s="233"/>
      <c r="G23" s="233"/>
      <c r="H23" s="233"/>
      <c r="I23" s="233"/>
      <c r="J23" s="231"/>
      <c r="W23" s="234"/>
    </row>
    <row r="24" spans="1:24" x14ac:dyDescent="0.25">
      <c r="B24" s="232"/>
      <c r="C24" s="233"/>
      <c r="D24" s="233"/>
      <c r="E24" s="233"/>
      <c r="F24" s="233"/>
      <c r="G24" s="233"/>
      <c r="H24" s="233"/>
      <c r="I24" s="233"/>
      <c r="J24" s="231"/>
    </row>
    <row r="25" spans="1:24" x14ac:dyDescent="0.25">
      <c r="B25" s="232"/>
      <c r="C25" s="233"/>
      <c r="D25" s="233"/>
      <c r="E25" s="233"/>
      <c r="F25" s="233"/>
      <c r="G25" s="233"/>
      <c r="H25" s="233"/>
      <c r="I25" s="233"/>
      <c r="J25" s="231"/>
    </row>
    <row r="26" spans="1:24" x14ac:dyDescent="0.25">
      <c r="B26" s="232"/>
      <c r="C26" s="233"/>
      <c r="D26" s="233"/>
      <c r="E26" s="233"/>
      <c r="F26" s="233"/>
      <c r="G26" s="233"/>
      <c r="H26" s="233"/>
      <c r="I26" s="233"/>
      <c r="J26" s="231"/>
    </row>
    <row r="27" spans="1:24" x14ac:dyDescent="0.25">
      <c r="B27" s="232"/>
      <c r="C27" s="233"/>
      <c r="D27" s="233"/>
      <c r="E27" s="233"/>
      <c r="F27" s="233"/>
      <c r="G27" s="233"/>
      <c r="H27" s="233"/>
      <c r="I27" s="233"/>
      <c r="J27" s="231"/>
    </row>
    <row r="28" spans="1:24" ht="15.75" x14ac:dyDescent="0.25">
      <c r="B28" s="232"/>
      <c r="C28" s="329" t="s">
        <v>161</v>
      </c>
      <c r="D28" s="329"/>
      <c r="E28" s="329"/>
      <c r="F28" s="329"/>
      <c r="G28" s="329"/>
      <c r="H28" s="329"/>
      <c r="I28" s="329"/>
      <c r="J28" s="329"/>
      <c r="K28" s="329"/>
      <c r="L28" s="329"/>
      <c r="S28" s="328" t="s">
        <v>182</v>
      </c>
      <c r="T28" s="328"/>
      <c r="U28" s="328"/>
      <c r="V28" s="328"/>
      <c r="W28" s="328"/>
      <c r="X28" s="328"/>
    </row>
    <row r="29" spans="1:24" x14ac:dyDescent="0.25">
      <c r="B29" s="232"/>
      <c r="C29" s="233"/>
      <c r="D29" s="233"/>
      <c r="E29" s="233"/>
      <c r="F29" s="233"/>
      <c r="G29" s="233"/>
      <c r="H29" s="233"/>
      <c r="I29" s="233"/>
      <c r="J29" s="231"/>
    </row>
    <row r="30" spans="1:24" x14ac:dyDescent="0.25">
      <c r="B30" s="232"/>
      <c r="C30" s="233"/>
      <c r="D30" s="233"/>
      <c r="E30" s="233"/>
      <c r="F30" s="233"/>
      <c r="G30" s="233"/>
      <c r="H30" s="233"/>
      <c r="I30" s="233"/>
      <c r="J30" s="231"/>
    </row>
    <row r="31" spans="1:24" x14ac:dyDescent="0.25">
      <c r="B31" s="232"/>
      <c r="C31" s="233"/>
      <c r="D31" s="233"/>
      <c r="E31" s="233"/>
      <c r="F31" s="233"/>
      <c r="G31" s="233"/>
      <c r="H31" s="233"/>
      <c r="I31" s="233"/>
      <c r="J31" s="231"/>
    </row>
    <row r="32" spans="1:24" x14ac:dyDescent="0.25">
      <c r="B32" s="232"/>
    </row>
    <row r="33" spans="1:19" x14ac:dyDescent="0.25">
      <c r="B33" s="232"/>
      <c r="C33" s="233"/>
      <c r="D33" s="233"/>
      <c r="E33" s="233"/>
      <c r="F33" s="233"/>
      <c r="G33" s="233"/>
      <c r="H33" s="233"/>
      <c r="I33" s="233"/>
      <c r="J33" s="231"/>
    </row>
    <row r="34" spans="1:19" x14ac:dyDescent="0.25">
      <c r="B34" s="232"/>
      <c r="C34" s="233"/>
      <c r="D34" s="233"/>
      <c r="E34" s="233"/>
      <c r="F34" s="233"/>
      <c r="G34" s="233"/>
      <c r="H34" s="233"/>
      <c r="I34" s="233"/>
      <c r="J34" s="231"/>
    </row>
    <row r="35" spans="1:19" x14ac:dyDescent="0.25">
      <c r="B35" s="235"/>
      <c r="C35" s="236"/>
      <c r="D35" s="236"/>
      <c r="E35" s="236"/>
      <c r="F35" s="236"/>
      <c r="G35" s="236"/>
      <c r="H35" s="236"/>
      <c r="I35" s="236"/>
      <c r="J35" s="231"/>
    </row>
    <row r="36" spans="1:19" ht="15.75" x14ac:dyDescent="0.25">
      <c r="B36" s="229"/>
      <c r="C36" s="229"/>
      <c r="D36" s="229"/>
      <c r="E36" s="229"/>
      <c r="F36" s="231"/>
      <c r="G36" s="231"/>
      <c r="H36" s="231"/>
      <c r="I36" s="231"/>
      <c r="J36" s="231"/>
    </row>
    <row r="37" spans="1:19" x14ac:dyDescent="0.25">
      <c r="B37" s="230"/>
      <c r="C37" s="230"/>
      <c r="D37" s="230"/>
      <c r="E37" s="230"/>
      <c r="F37" s="230"/>
      <c r="G37" s="230"/>
    </row>
    <row r="38" spans="1:19" ht="31.5" customHeight="1" x14ac:dyDescent="0.25">
      <c r="B38" s="237"/>
    </row>
    <row r="39" spans="1:19" x14ac:dyDescent="0.25">
      <c r="B39" s="237"/>
      <c r="C39" s="238"/>
      <c r="D39" s="27"/>
      <c r="E39" s="233"/>
      <c r="F39" s="233"/>
      <c r="G39" s="233"/>
    </row>
    <row r="40" spans="1:19" ht="28.5" customHeight="1" x14ac:dyDescent="0.25">
      <c r="B40" s="237"/>
      <c r="M40" s="330"/>
      <c r="N40" s="330"/>
      <c r="O40" s="330"/>
      <c r="P40" s="330"/>
      <c r="Q40" s="330"/>
    </row>
    <row r="41" spans="1:19" x14ac:dyDescent="0.25">
      <c r="B41" s="237"/>
      <c r="C41" s="238"/>
      <c r="D41" s="27"/>
      <c r="E41" s="233"/>
      <c r="F41" s="233"/>
      <c r="G41" s="233"/>
    </row>
    <row r="42" spans="1:19" x14ac:dyDescent="0.25">
      <c r="B42" s="237"/>
      <c r="C42" s="238"/>
      <c r="D42" s="27"/>
      <c r="E42" s="233"/>
      <c r="F42" s="233"/>
      <c r="G42" s="233"/>
    </row>
    <row r="43" spans="1:19" x14ac:dyDescent="0.25">
      <c r="B43" s="237"/>
      <c r="C43" s="238"/>
      <c r="D43" s="27"/>
      <c r="E43" s="233"/>
      <c r="F43" s="233"/>
      <c r="G43" s="233"/>
    </row>
    <row r="44" spans="1:19" x14ac:dyDescent="0.25">
      <c r="B44" s="237"/>
      <c r="C44" s="238"/>
      <c r="D44" s="27"/>
      <c r="E44" s="233"/>
      <c r="F44" s="233"/>
      <c r="G44" s="233"/>
    </row>
    <row r="45" spans="1:19" x14ac:dyDescent="0.25">
      <c r="B45" s="237"/>
      <c r="C45" s="238"/>
      <c r="D45" s="27"/>
      <c r="E45" s="233"/>
      <c r="F45" s="233"/>
      <c r="G45" s="233"/>
    </row>
    <row r="46" spans="1:19" x14ac:dyDescent="0.25">
      <c r="A46" s="25"/>
      <c r="B46" s="239"/>
      <c r="C46" s="1"/>
      <c r="D46" s="4"/>
      <c r="E46" s="5"/>
      <c r="F46" s="5"/>
      <c r="G46" s="5"/>
      <c r="H46" s="25"/>
      <c r="I46" s="25"/>
      <c r="J46" s="25"/>
      <c r="K46" s="25"/>
      <c r="L46" s="25"/>
      <c r="M46" s="26"/>
      <c r="N46" s="26"/>
      <c r="O46" s="26"/>
      <c r="P46" s="26"/>
      <c r="Q46" s="26"/>
      <c r="R46" s="26"/>
      <c r="S46" s="26"/>
    </row>
    <row r="47" spans="1:19" x14ac:dyDescent="0.25">
      <c r="A47" s="25"/>
      <c r="B47" s="239"/>
      <c r="C47" s="1"/>
      <c r="D47" s="4"/>
      <c r="E47" s="5"/>
      <c r="F47" s="5"/>
      <c r="G47" s="5"/>
      <c r="H47" s="25"/>
      <c r="I47" s="25"/>
      <c r="J47" s="25"/>
      <c r="K47" s="25"/>
      <c r="L47" s="25"/>
      <c r="M47" s="26"/>
      <c r="N47" s="26"/>
      <c r="O47" s="26"/>
      <c r="P47" s="26"/>
      <c r="Q47" s="26"/>
      <c r="R47" s="26"/>
      <c r="S47" s="26"/>
    </row>
    <row r="48" spans="1:19" x14ac:dyDescent="0.25">
      <c r="A48" s="25"/>
      <c r="B48" s="239"/>
      <c r="C48" s="1"/>
      <c r="D48" s="4"/>
      <c r="E48" s="5"/>
      <c r="F48" s="5"/>
      <c r="G48" s="5"/>
      <c r="H48" s="25"/>
      <c r="I48" s="25"/>
      <c r="J48" s="18"/>
      <c r="K48" s="25"/>
      <c r="L48" s="25"/>
      <c r="M48" s="26"/>
      <c r="N48" s="26"/>
      <c r="O48" s="26"/>
      <c r="P48" s="26"/>
      <c r="Q48" s="26"/>
      <c r="R48" s="26"/>
      <c r="S48" s="26"/>
    </row>
    <row r="49" spans="1:24" x14ac:dyDescent="0.25">
      <c r="A49" s="25"/>
      <c r="B49" s="239"/>
      <c r="C49" s="1"/>
      <c r="D49" s="4"/>
      <c r="E49" s="5"/>
      <c r="F49" s="5"/>
      <c r="G49" s="5"/>
      <c r="H49" s="25"/>
      <c r="I49" s="25"/>
      <c r="J49" s="25"/>
      <c r="K49" s="25"/>
      <c r="L49" s="25"/>
      <c r="M49" s="26"/>
      <c r="N49" s="26"/>
      <c r="O49" s="26"/>
      <c r="P49" s="26"/>
      <c r="Q49" s="26"/>
      <c r="R49" s="26"/>
      <c r="S49" s="26"/>
    </row>
    <row r="50" spans="1:24" x14ac:dyDescent="0.25">
      <c r="A50" s="25"/>
      <c r="B50" s="239"/>
      <c r="C50" s="1"/>
      <c r="D50" s="4"/>
      <c r="E50" s="5"/>
      <c r="F50" s="5"/>
      <c r="G50" s="5"/>
      <c r="H50" s="25"/>
      <c r="I50" s="25"/>
      <c r="J50" s="25"/>
      <c r="K50" s="25"/>
      <c r="L50" s="25"/>
      <c r="M50" s="26"/>
      <c r="N50" s="26"/>
      <c r="O50" s="26"/>
      <c r="P50" s="26"/>
      <c r="Q50" s="26"/>
      <c r="R50" s="26"/>
      <c r="S50" s="26"/>
    </row>
    <row r="51" spans="1:24" ht="15" customHeight="1" x14ac:dyDescent="0.25">
      <c r="A51" s="25"/>
      <c r="B51" s="239"/>
      <c r="C51" s="328" t="s">
        <v>154</v>
      </c>
      <c r="D51" s="329"/>
      <c r="E51" s="329"/>
      <c r="F51" s="329"/>
      <c r="G51" s="329"/>
      <c r="H51" s="329"/>
      <c r="I51" s="329"/>
      <c r="J51" s="329"/>
      <c r="K51" s="329"/>
      <c r="L51" s="329"/>
      <c r="M51" s="26"/>
      <c r="N51" s="26"/>
      <c r="O51" s="26"/>
      <c r="P51" s="26"/>
      <c r="Q51" s="26"/>
      <c r="R51" s="26"/>
      <c r="S51" s="328" t="s">
        <v>155</v>
      </c>
      <c r="T51" s="328"/>
      <c r="U51" s="328"/>
      <c r="V51" s="328"/>
      <c r="W51" s="328"/>
      <c r="X51" s="328"/>
    </row>
    <row r="52" spans="1:24" x14ac:dyDescent="0.25">
      <c r="A52" s="25"/>
      <c r="B52" s="239"/>
      <c r="C52" s="1"/>
      <c r="D52" s="4"/>
      <c r="E52" s="5"/>
      <c r="F52" s="5"/>
      <c r="G52" s="5"/>
      <c r="H52" s="25"/>
      <c r="I52" s="25"/>
      <c r="J52" s="25"/>
      <c r="K52" s="25"/>
      <c r="L52" s="25"/>
      <c r="M52" s="26"/>
      <c r="N52" s="26"/>
      <c r="O52" s="26"/>
      <c r="P52" s="26"/>
      <c r="Q52" s="26"/>
      <c r="R52" s="26"/>
      <c r="S52" s="26"/>
    </row>
    <row r="53" spans="1:24" x14ac:dyDescent="0.25">
      <c r="A53" s="25"/>
      <c r="B53" s="239"/>
      <c r="C53" s="1"/>
      <c r="D53" s="4"/>
      <c r="E53" s="5"/>
      <c r="F53" s="5"/>
      <c r="G53" s="5"/>
      <c r="H53" s="25"/>
      <c r="I53" s="25"/>
      <c r="J53" s="25"/>
      <c r="K53" s="25"/>
      <c r="L53" s="25"/>
      <c r="M53" s="26"/>
      <c r="N53" s="26"/>
      <c r="O53" s="26"/>
      <c r="P53" s="26"/>
      <c r="Q53" s="26"/>
      <c r="R53" s="26"/>
      <c r="S53" s="26"/>
    </row>
    <row r="54" spans="1:24" x14ac:dyDescent="0.25">
      <c r="A54" s="25"/>
      <c r="B54" s="239"/>
      <c r="C54" s="1"/>
      <c r="D54" s="4"/>
      <c r="E54" s="5"/>
      <c r="F54" s="5"/>
      <c r="G54" s="5"/>
      <c r="H54" s="25"/>
      <c r="I54" s="25"/>
      <c r="J54" s="25"/>
      <c r="K54" s="25"/>
      <c r="L54" s="25"/>
      <c r="M54" s="26"/>
      <c r="N54" s="26"/>
      <c r="O54" s="26"/>
      <c r="P54" s="26"/>
      <c r="Q54" s="26"/>
      <c r="R54" s="26"/>
      <c r="S54" s="26"/>
    </row>
    <row r="55" spans="1:24" x14ac:dyDescent="0.25">
      <c r="A55" s="25"/>
      <c r="B55" s="239"/>
      <c r="C55" s="1"/>
      <c r="D55" s="4"/>
      <c r="E55" s="5"/>
      <c r="F55" s="5"/>
      <c r="G55" s="5"/>
      <c r="H55" s="25"/>
      <c r="I55" s="25"/>
      <c r="J55" s="25"/>
      <c r="K55" s="25"/>
      <c r="L55" s="25"/>
      <c r="M55" s="26"/>
      <c r="N55" s="26"/>
      <c r="O55" s="26"/>
      <c r="P55" s="26"/>
      <c r="Q55" s="26"/>
      <c r="R55" s="26"/>
      <c r="S55" s="26"/>
    </row>
    <row r="56" spans="1:24" x14ac:dyDescent="0.25">
      <c r="A56" s="25"/>
      <c r="B56" s="239"/>
      <c r="C56" s="1"/>
      <c r="D56" s="4"/>
      <c r="E56" s="5"/>
      <c r="F56" s="5"/>
      <c r="G56" s="5"/>
      <c r="H56" s="25"/>
      <c r="I56" s="25"/>
      <c r="J56" s="25"/>
      <c r="K56" s="25"/>
      <c r="L56" s="25"/>
      <c r="M56" s="26"/>
      <c r="N56" s="26"/>
      <c r="O56" s="26"/>
      <c r="P56" s="26"/>
      <c r="Q56" s="26"/>
      <c r="R56" s="26"/>
      <c r="S56" s="26"/>
    </row>
    <row r="57" spans="1:24" x14ac:dyDescent="0.25">
      <c r="A57" s="25"/>
      <c r="B57" s="239"/>
      <c r="C57" s="1"/>
      <c r="D57" s="4"/>
      <c r="E57" s="5"/>
      <c r="F57" s="5"/>
      <c r="G57" s="5"/>
      <c r="H57" s="25"/>
      <c r="I57" s="25"/>
      <c r="J57" s="25"/>
      <c r="K57" s="25"/>
      <c r="L57" s="25"/>
      <c r="M57" s="26"/>
      <c r="N57" s="26"/>
      <c r="O57" s="26"/>
      <c r="Q57" s="26"/>
      <c r="R57" s="26"/>
      <c r="S57" s="26"/>
    </row>
    <row r="58" spans="1:24" x14ac:dyDescent="0.25">
      <c r="A58" s="25"/>
      <c r="B58" s="239"/>
      <c r="C58" s="1"/>
      <c r="D58" s="4"/>
      <c r="E58" s="5"/>
      <c r="F58" s="5"/>
      <c r="G58" s="5"/>
      <c r="H58" s="25"/>
      <c r="I58" s="25"/>
      <c r="J58" s="25"/>
      <c r="K58" s="25"/>
      <c r="L58" s="25"/>
      <c r="M58" s="26"/>
      <c r="N58" s="26"/>
      <c r="O58" s="26"/>
      <c r="Q58" s="26"/>
      <c r="R58" s="26"/>
      <c r="S58" s="26"/>
    </row>
    <row r="59" spans="1:24" x14ac:dyDescent="0.25">
      <c r="A59" s="25"/>
      <c r="B59" s="239"/>
      <c r="C59" s="1"/>
      <c r="D59" s="4"/>
      <c r="E59" s="5"/>
      <c r="F59" s="5"/>
      <c r="G59" s="5"/>
      <c r="H59" s="25"/>
      <c r="I59" s="25"/>
      <c r="J59" s="25"/>
      <c r="K59" s="25"/>
      <c r="L59" s="25"/>
      <c r="M59" s="26"/>
      <c r="N59" s="26"/>
      <c r="O59" s="26"/>
      <c r="Q59" s="26"/>
      <c r="R59" s="26"/>
      <c r="S59" s="26"/>
    </row>
    <row r="60" spans="1:24" x14ac:dyDescent="0.25">
      <c r="A60" s="25"/>
      <c r="B60" s="239"/>
      <c r="C60" s="1"/>
      <c r="D60" s="4"/>
      <c r="E60" s="5"/>
      <c r="F60" s="5"/>
      <c r="G60" s="5"/>
      <c r="H60" s="25"/>
      <c r="I60" s="25"/>
      <c r="J60" s="25"/>
      <c r="K60" s="25"/>
      <c r="L60" s="25"/>
      <c r="M60" s="26"/>
      <c r="N60" s="26"/>
      <c r="O60" s="26"/>
      <c r="Q60" s="26"/>
      <c r="R60" s="26"/>
      <c r="S60" s="26"/>
    </row>
    <row r="61" spans="1:24" x14ac:dyDescent="0.25">
      <c r="A61" s="25"/>
      <c r="B61" s="239"/>
      <c r="C61" s="1"/>
      <c r="D61" s="4"/>
      <c r="E61" s="5"/>
      <c r="F61" s="5"/>
      <c r="G61" s="5"/>
      <c r="H61" s="25"/>
      <c r="I61" s="25"/>
      <c r="J61" s="25"/>
      <c r="K61" s="25"/>
      <c r="L61" s="25"/>
      <c r="M61" s="26"/>
      <c r="N61" s="26"/>
      <c r="O61" s="26"/>
      <c r="Q61" s="26"/>
      <c r="R61" s="26"/>
      <c r="S61" s="26"/>
    </row>
    <row r="62" spans="1:24" x14ac:dyDescent="0.25">
      <c r="A62" s="25"/>
      <c r="B62" s="239"/>
      <c r="C62" s="1"/>
      <c r="D62" s="19"/>
      <c r="E62" s="5"/>
      <c r="F62" s="5"/>
      <c r="G62" s="26"/>
      <c r="H62" s="25"/>
      <c r="I62" s="25"/>
      <c r="J62" s="25"/>
      <c r="K62" s="25"/>
      <c r="L62" s="25"/>
      <c r="M62" s="19"/>
      <c r="N62" s="26"/>
      <c r="O62" s="26"/>
      <c r="Q62" s="26"/>
      <c r="R62" s="26"/>
      <c r="S62" s="26"/>
    </row>
    <row r="63" spans="1:24" x14ac:dyDescent="0.25">
      <c r="A63" s="25"/>
      <c r="B63" s="239"/>
      <c r="C63" s="1"/>
      <c r="D63" s="4"/>
      <c r="E63" s="5"/>
      <c r="F63" s="5"/>
      <c r="G63" s="5"/>
      <c r="H63" s="25"/>
      <c r="I63" s="25"/>
      <c r="J63" s="25"/>
      <c r="K63" s="25"/>
      <c r="L63" s="25"/>
      <c r="M63" s="26"/>
      <c r="N63" s="26"/>
      <c r="O63" s="26"/>
      <c r="P63" s="26"/>
      <c r="Q63" s="26"/>
      <c r="R63" s="26"/>
      <c r="S63" s="26"/>
    </row>
    <row r="64" spans="1:24" x14ac:dyDescent="0.25">
      <c r="A64" s="25"/>
      <c r="B64" s="239"/>
      <c r="C64" s="1"/>
      <c r="D64" s="4"/>
      <c r="E64" s="5"/>
      <c r="F64" s="5"/>
      <c r="G64" s="5"/>
      <c r="H64" s="25"/>
      <c r="I64" s="25"/>
      <c r="J64" s="25"/>
      <c r="K64" s="25"/>
      <c r="L64" s="25"/>
      <c r="M64" s="26"/>
      <c r="N64" s="26"/>
      <c r="O64" s="26"/>
      <c r="P64" s="26"/>
      <c r="Q64" s="26"/>
      <c r="R64" s="26"/>
      <c r="S64" s="26"/>
    </row>
    <row r="65" spans="1:19" x14ac:dyDescent="0.25">
      <c r="A65" s="25"/>
      <c r="B65" s="239"/>
      <c r="C65" s="1"/>
      <c r="D65" s="4"/>
      <c r="E65" s="5"/>
      <c r="F65" s="5"/>
      <c r="G65" s="5"/>
      <c r="H65" s="25"/>
      <c r="I65" s="25"/>
      <c r="J65" s="25"/>
      <c r="K65" s="25"/>
      <c r="L65" s="25"/>
      <c r="M65" s="26"/>
      <c r="N65" s="26"/>
      <c r="O65" s="26"/>
      <c r="P65" s="26"/>
      <c r="Q65" s="26"/>
      <c r="R65" s="26"/>
      <c r="S65" s="26"/>
    </row>
    <row r="66" spans="1:19" x14ac:dyDescent="0.25">
      <c r="A66" s="25"/>
      <c r="B66" s="239"/>
      <c r="C66" s="1"/>
      <c r="D66" s="4"/>
      <c r="E66" s="5"/>
      <c r="F66" s="5"/>
      <c r="G66" s="5"/>
      <c r="H66" s="25"/>
      <c r="I66" s="25"/>
      <c r="J66" s="25"/>
      <c r="K66" s="25"/>
      <c r="L66" s="25"/>
      <c r="M66" s="26"/>
      <c r="N66" s="26"/>
      <c r="O66" s="26"/>
      <c r="P66" s="26"/>
      <c r="Q66" s="26"/>
      <c r="R66" s="26"/>
      <c r="S66" s="26"/>
    </row>
    <row r="67" spans="1:19" x14ac:dyDescent="0.25">
      <c r="A67" s="25"/>
      <c r="B67" s="239"/>
      <c r="C67" s="1"/>
      <c r="D67" s="4"/>
      <c r="E67" s="5"/>
      <c r="F67" s="5"/>
      <c r="G67" s="5"/>
      <c r="H67" s="25"/>
      <c r="I67" s="25"/>
      <c r="J67" s="25"/>
      <c r="K67" s="25"/>
      <c r="L67" s="25"/>
      <c r="M67" s="26"/>
      <c r="N67" s="26"/>
      <c r="O67" s="26"/>
      <c r="P67" s="26"/>
      <c r="Q67" s="26"/>
      <c r="R67" s="26"/>
      <c r="S67" s="26"/>
    </row>
    <row r="68" spans="1:19" x14ac:dyDescent="0.25">
      <c r="A68" s="25"/>
      <c r="B68" s="239"/>
      <c r="C68" s="1"/>
      <c r="D68" s="4"/>
      <c r="E68" s="5"/>
      <c r="F68" s="5"/>
      <c r="G68" s="5"/>
      <c r="H68" s="25"/>
      <c r="I68" s="25"/>
      <c r="J68" s="25"/>
      <c r="K68" s="25"/>
      <c r="L68" s="25"/>
      <c r="M68" s="26"/>
      <c r="N68" s="26"/>
      <c r="O68" s="26"/>
      <c r="P68" s="26"/>
      <c r="Q68" s="26"/>
      <c r="R68" s="26"/>
      <c r="S68" s="26"/>
    </row>
    <row r="69" spans="1:19" x14ac:dyDescent="0.25">
      <c r="A69" s="25"/>
      <c r="B69" s="239"/>
      <c r="C69" s="1"/>
      <c r="D69" s="4"/>
      <c r="E69" s="5"/>
      <c r="F69" s="5"/>
      <c r="G69" s="5"/>
      <c r="H69" s="25"/>
      <c r="I69" s="25"/>
      <c r="J69" s="25"/>
      <c r="K69" s="25"/>
      <c r="L69" s="25"/>
      <c r="M69" s="26"/>
      <c r="N69" s="26"/>
      <c r="O69" s="26"/>
      <c r="P69" s="26"/>
      <c r="Q69" s="26"/>
      <c r="R69" s="26"/>
      <c r="S69" s="26"/>
    </row>
    <row r="70" spans="1:19" x14ac:dyDescent="0.25">
      <c r="A70" s="25"/>
      <c r="B70" s="239"/>
      <c r="C70" s="1"/>
      <c r="D70" s="4"/>
      <c r="E70" s="5"/>
      <c r="F70" s="5"/>
      <c r="G70" s="5"/>
      <c r="H70" s="25"/>
      <c r="I70" s="25"/>
      <c r="J70" s="25"/>
      <c r="K70" s="25"/>
      <c r="L70" s="25"/>
      <c r="M70" s="26"/>
      <c r="N70" s="26"/>
      <c r="O70" s="26"/>
      <c r="P70" s="26"/>
      <c r="Q70" s="26"/>
      <c r="R70" s="26"/>
      <c r="S70" s="26"/>
    </row>
    <row r="71" spans="1:19" x14ac:dyDescent="0.25">
      <c r="A71" s="25"/>
      <c r="B71" s="239"/>
      <c r="C71" s="1"/>
      <c r="D71" s="4"/>
      <c r="E71" s="5"/>
      <c r="F71" s="5"/>
      <c r="G71" s="5"/>
      <c r="H71" s="25"/>
      <c r="I71" s="25"/>
      <c r="J71" s="25"/>
      <c r="K71" s="25"/>
      <c r="L71" s="25"/>
      <c r="M71" s="26"/>
      <c r="N71" s="26"/>
      <c r="O71" s="26"/>
      <c r="P71" s="26"/>
      <c r="Q71" s="26"/>
      <c r="R71" s="26"/>
      <c r="S71" s="26"/>
    </row>
    <row r="72" spans="1:19" x14ac:dyDescent="0.25">
      <c r="A72" s="25"/>
      <c r="B72" s="239"/>
      <c r="C72" s="1"/>
      <c r="D72" s="4"/>
      <c r="E72" s="5"/>
      <c r="F72" s="5"/>
      <c r="G72" s="5"/>
      <c r="H72" s="25"/>
      <c r="I72" s="25"/>
      <c r="J72" s="25"/>
      <c r="K72" s="25"/>
      <c r="L72" s="25"/>
      <c r="M72" s="26"/>
      <c r="N72" s="26"/>
      <c r="O72" s="26"/>
      <c r="P72" s="26"/>
      <c r="Q72" s="26"/>
      <c r="R72" s="26"/>
      <c r="S72" s="26"/>
    </row>
    <row r="73" spans="1:19" x14ac:dyDescent="0.25">
      <c r="A73" s="25"/>
      <c r="B73" s="239"/>
      <c r="C73" s="1"/>
      <c r="D73" s="4"/>
      <c r="E73" s="5"/>
      <c r="F73" s="5"/>
      <c r="G73" s="5"/>
      <c r="H73" s="25"/>
      <c r="I73" s="25"/>
      <c r="J73" s="25"/>
      <c r="K73" s="25"/>
      <c r="L73" s="25"/>
      <c r="M73" s="26"/>
      <c r="N73" s="26"/>
      <c r="O73" s="26"/>
      <c r="P73" s="26"/>
      <c r="Q73" s="26"/>
      <c r="R73" s="26"/>
      <c r="S73" s="26"/>
    </row>
    <row r="74" spans="1:19" x14ac:dyDescent="0.25">
      <c r="A74" s="25"/>
      <c r="B74" s="239"/>
      <c r="C74" s="1"/>
      <c r="D74" s="4"/>
      <c r="E74" s="5"/>
      <c r="F74" s="5"/>
      <c r="G74" s="5"/>
      <c r="H74" s="25"/>
      <c r="I74" s="25"/>
      <c r="J74" s="25"/>
      <c r="K74" s="25"/>
      <c r="L74" s="25"/>
      <c r="M74" s="26"/>
      <c r="N74" s="26"/>
      <c r="O74" s="26"/>
      <c r="P74" s="26"/>
      <c r="Q74" s="26"/>
      <c r="R74" s="26"/>
      <c r="S74" s="26"/>
    </row>
    <row r="75" spans="1:19" x14ac:dyDescent="0.25">
      <c r="A75" s="25"/>
      <c r="B75" s="237"/>
      <c r="C75" s="1"/>
      <c r="D75" s="4"/>
      <c r="E75" s="5"/>
      <c r="F75" s="5"/>
      <c r="G75" s="5"/>
      <c r="H75" s="25"/>
      <c r="I75" s="25"/>
      <c r="J75" s="25"/>
      <c r="K75" s="25"/>
      <c r="L75" s="25"/>
      <c r="M75" s="26"/>
      <c r="N75" s="26"/>
      <c r="O75" s="26"/>
      <c r="P75" s="26"/>
      <c r="Q75" s="26"/>
      <c r="R75" s="26"/>
      <c r="S75" s="26"/>
    </row>
    <row r="76" spans="1:19" ht="15.75" x14ac:dyDescent="0.25">
      <c r="A76" s="25"/>
      <c r="B76" s="240"/>
      <c r="C76" s="1"/>
      <c r="D76" s="4"/>
      <c r="E76" s="5"/>
      <c r="F76" s="5"/>
      <c r="G76" s="5"/>
      <c r="H76" s="25"/>
      <c r="I76" s="25"/>
      <c r="J76" s="25"/>
      <c r="K76" s="25"/>
      <c r="L76" s="25"/>
      <c r="M76" s="26"/>
      <c r="N76" s="26"/>
      <c r="O76" s="26"/>
      <c r="P76" s="26"/>
      <c r="Q76" s="26"/>
      <c r="R76" s="26"/>
      <c r="S76" s="26"/>
    </row>
    <row r="77" spans="1:19" x14ac:dyDescent="0.25">
      <c r="A77" s="25"/>
      <c r="B77" s="239"/>
      <c r="C77" s="1"/>
      <c r="D77" s="4"/>
      <c r="E77" s="5"/>
      <c r="F77" s="5"/>
      <c r="G77" s="5"/>
      <c r="H77" s="26"/>
      <c r="I77" s="25"/>
      <c r="J77" s="25"/>
      <c r="K77" s="25"/>
      <c r="L77" s="25"/>
      <c r="M77" s="26"/>
      <c r="N77" s="26"/>
      <c r="O77" s="26"/>
      <c r="P77" s="26"/>
      <c r="Q77" s="26"/>
      <c r="R77" s="26"/>
      <c r="S77" s="26"/>
    </row>
    <row r="78" spans="1:19" x14ac:dyDescent="0.25">
      <c r="A78" s="25"/>
      <c r="B78" s="26"/>
      <c r="C78" s="1"/>
      <c r="D78" s="4"/>
      <c r="E78" s="5"/>
      <c r="F78" s="5"/>
      <c r="G78" s="5"/>
      <c r="H78" s="25"/>
      <c r="I78" s="25"/>
      <c r="J78" s="25"/>
      <c r="K78" s="25"/>
      <c r="L78" s="25"/>
      <c r="M78" s="26"/>
      <c r="N78" s="26"/>
      <c r="O78" s="26"/>
      <c r="P78" s="26"/>
      <c r="Q78" s="26"/>
      <c r="R78" s="26"/>
      <c r="S78" s="26"/>
    </row>
    <row r="79" spans="1:19" x14ac:dyDescent="0.25">
      <c r="C79" s="238"/>
      <c r="D79" s="27"/>
      <c r="E79" s="233"/>
      <c r="F79" s="233"/>
      <c r="G79" s="233"/>
    </row>
    <row r="80" spans="1:19" ht="21" x14ac:dyDescent="0.35">
      <c r="B80" s="237"/>
      <c r="C80" s="238"/>
      <c r="D80" s="27"/>
      <c r="E80" s="233"/>
      <c r="F80" s="233"/>
      <c r="G80" s="233"/>
      <c r="O80" s="241"/>
    </row>
    <row r="81" spans="2:16" x14ac:dyDescent="0.25">
      <c r="B81" s="237"/>
      <c r="C81" s="248" t="s">
        <v>158</v>
      </c>
      <c r="D81" s="27"/>
      <c r="E81" s="233"/>
      <c r="F81" s="233"/>
      <c r="G81" s="233"/>
    </row>
    <row r="82" spans="2:16" x14ac:dyDescent="0.25">
      <c r="B82" s="237"/>
      <c r="C82" s="238"/>
      <c r="D82" s="27"/>
      <c r="E82" s="233"/>
      <c r="F82" s="233"/>
      <c r="G82" s="233"/>
    </row>
    <row r="83" spans="2:16" ht="23.25" x14ac:dyDescent="0.35">
      <c r="B83" s="237"/>
      <c r="C83" s="248"/>
      <c r="D83" s="27"/>
      <c r="E83" s="233"/>
      <c r="F83" s="233"/>
      <c r="G83" s="233"/>
      <c r="P83" s="242"/>
    </row>
    <row r="84" spans="2:16" ht="15.75" x14ac:dyDescent="0.25">
      <c r="B84" s="237"/>
      <c r="D84" s="310"/>
      <c r="E84" s="310"/>
      <c r="F84" s="310"/>
      <c r="G84" s="310"/>
      <c r="H84" s="310"/>
      <c r="I84" s="310"/>
      <c r="J84" s="310"/>
      <c r="K84" s="310"/>
      <c r="L84" s="310"/>
      <c r="N84" s="228"/>
    </row>
    <row r="85" spans="2:16" x14ac:dyDescent="0.25">
      <c r="B85" s="237"/>
      <c r="C85" s="238"/>
      <c r="D85" s="27"/>
      <c r="E85" s="233"/>
      <c r="F85" s="233"/>
      <c r="G85" s="233"/>
    </row>
    <row r="86" spans="2:16" x14ac:dyDescent="0.25">
      <c r="B86" s="237"/>
      <c r="C86" s="238"/>
      <c r="D86" s="27"/>
      <c r="E86" s="233"/>
      <c r="F86" s="233"/>
      <c r="G86" s="233"/>
    </row>
    <row r="87" spans="2:16" x14ac:dyDescent="0.25">
      <c r="B87" s="237"/>
      <c r="C87" s="238"/>
      <c r="D87" s="27"/>
      <c r="E87" s="233"/>
      <c r="F87" s="233"/>
      <c r="G87" s="233"/>
    </row>
    <row r="88" spans="2:16" x14ac:dyDescent="0.25">
      <c r="B88" s="237"/>
      <c r="C88" s="238"/>
      <c r="D88" s="27"/>
      <c r="E88" s="233"/>
      <c r="F88" s="233"/>
      <c r="G88" s="233"/>
    </row>
    <row r="89" spans="2:16" x14ac:dyDescent="0.25">
      <c r="B89" s="237"/>
      <c r="C89" s="238"/>
      <c r="D89" s="27"/>
      <c r="E89" s="233"/>
      <c r="F89" s="233"/>
      <c r="G89" s="233"/>
    </row>
    <row r="90" spans="2:16" x14ac:dyDescent="0.25">
      <c r="B90" s="237"/>
      <c r="C90" s="238"/>
      <c r="D90" s="27"/>
      <c r="E90" s="233"/>
      <c r="F90" s="233"/>
      <c r="G90" s="233"/>
    </row>
    <row r="91" spans="2:16" x14ac:dyDescent="0.25">
      <c r="B91" s="237"/>
      <c r="C91" s="238"/>
      <c r="D91" s="27"/>
      <c r="E91" s="233"/>
      <c r="F91" s="233"/>
      <c r="G91" s="233"/>
    </row>
    <row r="92" spans="2:16" x14ac:dyDescent="0.25">
      <c r="B92" s="237"/>
      <c r="C92" s="238"/>
      <c r="D92" s="27"/>
      <c r="E92" s="233"/>
      <c r="F92" s="233"/>
      <c r="G92" s="233"/>
    </row>
    <row r="93" spans="2:16" x14ac:dyDescent="0.25">
      <c r="B93" s="237"/>
      <c r="C93" s="238"/>
      <c r="D93" s="27"/>
      <c r="E93" s="233"/>
      <c r="F93" s="233"/>
      <c r="G93" s="233"/>
    </row>
    <row r="94" spans="2:16" x14ac:dyDescent="0.25">
      <c r="B94" s="237"/>
      <c r="C94" s="238"/>
      <c r="D94" s="27"/>
      <c r="E94" s="233"/>
      <c r="F94" s="233"/>
      <c r="G94" s="233"/>
    </row>
    <row r="95" spans="2:16" x14ac:dyDescent="0.25">
      <c r="B95" s="237"/>
      <c r="C95" s="238"/>
      <c r="D95" s="27"/>
      <c r="E95" s="233"/>
      <c r="F95" s="233"/>
      <c r="G95" s="233"/>
    </row>
    <row r="96" spans="2:16" x14ac:dyDescent="0.25">
      <c r="B96" s="237"/>
      <c r="C96" s="238"/>
      <c r="D96" s="27"/>
      <c r="E96" s="233"/>
      <c r="F96" s="233"/>
      <c r="G96" s="233"/>
    </row>
    <row r="97" spans="2:7" x14ac:dyDescent="0.25">
      <c r="B97" s="237"/>
      <c r="C97" s="238"/>
      <c r="D97" s="27"/>
      <c r="E97" s="233"/>
      <c r="F97" s="233"/>
      <c r="G97" s="233"/>
    </row>
    <row r="98" spans="2:7" x14ac:dyDescent="0.25">
      <c r="B98" s="237"/>
      <c r="C98" s="238"/>
      <c r="D98" s="27"/>
      <c r="E98" s="233"/>
      <c r="F98" s="233"/>
      <c r="G98" s="233"/>
    </row>
    <row r="99" spans="2:7" x14ac:dyDescent="0.25">
      <c r="B99" s="237"/>
      <c r="C99" s="238"/>
      <c r="D99" s="27"/>
      <c r="E99" s="233"/>
      <c r="F99" s="233"/>
      <c r="G99" s="233"/>
    </row>
    <row r="100" spans="2:7" x14ac:dyDescent="0.25">
      <c r="B100" s="237"/>
      <c r="C100" s="238"/>
      <c r="D100" s="27"/>
      <c r="E100" s="233"/>
      <c r="F100" s="233"/>
      <c r="G100" s="233"/>
    </row>
    <row r="101" spans="2:7" x14ac:dyDescent="0.25">
      <c r="B101" s="237"/>
      <c r="C101" s="238"/>
      <c r="D101" s="27"/>
      <c r="E101" s="233"/>
      <c r="F101" s="233"/>
      <c r="G101" s="233"/>
    </row>
    <row r="102" spans="2:7" x14ac:dyDescent="0.25">
      <c r="B102" s="237"/>
      <c r="C102" s="238"/>
      <c r="D102" s="27"/>
      <c r="E102" s="233"/>
      <c r="F102" s="233"/>
      <c r="G102" s="233"/>
    </row>
    <row r="103" spans="2:7" x14ac:dyDescent="0.25">
      <c r="B103" s="237"/>
      <c r="C103" s="238"/>
      <c r="D103" s="27"/>
      <c r="E103" s="233"/>
      <c r="F103" s="233"/>
      <c r="G103" s="233"/>
    </row>
    <row r="104" spans="2:7" x14ac:dyDescent="0.25">
      <c r="B104" s="237"/>
      <c r="D104" s="27"/>
      <c r="E104" s="233"/>
      <c r="F104" s="233"/>
      <c r="G104" s="233"/>
    </row>
    <row r="105" spans="2:7" x14ac:dyDescent="0.25">
      <c r="B105" s="237"/>
      <c r="C105" s="238"/>
      <c r="D105" s="27"/>
      <c r="E105" s="233"/>
      <c r="F105" s="233"/>
      <c r="G105" s="233"/>
    </row>
    <row r="106" spans="2:7" x14ac:dyDescent="0.25">
      <c r="B106" s="237"/>
      <c r="C106" s="238"/>
      <c r="D106" s="27"/>
      <c r="E106" s="233"/>
      <c r="F106" s="233"/>
      <c r="G106" s="233"/>
    </row>
    <row r="107" spans="2:7" x14ac:dyDescent="0.25">
      <c r="B107" s="237"/>
      <c r="C107" s="238"/>
      <c r="D107" s="27"/>
      <c r="E107" s="233"/>
      <c r="F107" s="233"/>
      <c r="G107" s="233"/>
    </row>
    <row r="108" spans="2:7" x14ac:dyDescent="0.25">
      <c r="B108" s="237"/>
      <c r="C108" s="238"/>
      <c r="D108" s="27"/>
      <c r="E108" s="233"/>
      <c r="F108" s="233"/>
      <c r="G108" s="233"/>
    </row>
    <row r="109" spans="2:7" x14ac:dyDescent="0.25">
      <c r="B109" s="237"/>
      <c r="C109" s="238"/>
      <c r="D109" s="27"/>
      <c r="E109" s="233"/>
      <c r="F109" s="233"/>
      <c r="G109" s="233"/>
    </row>
    <row r="110" spans="2:7" x14ac:dyDescent="0.25">
      <c r="B110" s="237"/>
      <c r="C110" s="238"/>
      <c r="D110" s="27"/>
      <c r="E110" s="233"/>
      <c r="F110" s="233"/>
      <c r="G110" s="233"/>
    </row>
    <row r="111" spans="2:7" x14ac:dyDescent="0.25">
      <c r="B111" s="237"/>
      <c r="C111" s="238"/>
      <c r="D111" s="27"/>
      <c r="E111" s="233"/>
      <c r="F111" s="233"/>
      <c r="G111" s="233"/>
    </row>
    <row r="112" spans="2:7" x14ac:dyDescent="0.25">
      <c r="B112" s="237"/>
      <c r="C112" s="238"/>
      <c r="D112" s="27"/>
      <c r="E112" s="233"/>
      <c r="F112" s="233"/>
      <c r="G112" s="233"/>
    </row>
    <row r="113" spans="2:7" x14ac:dyDescent="0.25">
      <c r="B113" s="237"/>
      <c r="C113" s="238"/>
      <c r="D113" s="27"/>
      <c r="E113" s="233"/>
      <c r="F113" s="233"/>
      <c r="G113" s="233"/>
    </row>
    <row r="114" spans="2:7" x14ac:dyDescent="0.25">
      <c r="B114" s="237"/>
      <c r="C114" s="238"/>
      <c r="D114" s="27"/>
      <c r="E114" s="233"/>
      <c r="F114" s="233"/>
      <c r="G114" s="233"/>
    </row>
    <row r="115" spans="2:7" x14ac:dyDescent="0.25">
      <c r="B115" s="237"/>
      <c r="D115" s="27"/>
      <c r="E115" s="233"/>
      <c r="F115" s="233"/>
      <c r="G115" s="233"/>
    </row>
    <row r="116" spans="2:7" hidden="1" x14ac:dyDescent="0.25">
      <c r="B116" s="237"/>
      <c r="C116" s="238"/>
      <c r="D116" s="27"/>
      <c r="E116" s="233"/>
      <c r="F116" s="233"/>
      <c r="G116" s="233"/>
    </row>
    <row r="117" spans="2:7" hidden="1" x14ac:dyDescent="0.25">
      <c r="B117" s="237"/>
      <c r="C117" s="238"/>
      <c r="D117" s="27"/>
      <c r="E117" s="233"/>
      <c r="F117" s="233"/>
      <c r="G117" s="233"/>
    </row>
    <row r="118" spans="2:7" hidden="1" x14ac:dyDescent="0.25">
      <c r="B118" s="237"/>
      <c r="C118" s="238"/>
      <c r="D118" s="27"/>
      <c r="E118" s="233"/>
      <c r="F118" s="233"/>
      <c r="G118" s="233"/>
    </row>
    <row r="119" spans="2:7" hidden="1" x14ac:dyDescent="0.25">
      <c r="B119" s="237"/>
      <c r="C119" s="238"/>
      <c r="D119" s="27"/>
      <c r="E119" s="233"/>
      <c r="F119" s="233"/>
      <c r="G119" s="233"/>
    </row>
    <row r="120" spans="2:7" hidden="1" x14ac:dyDescent="0.25">
      <c r="B120" s="237"/>
      <c r="C120" s="238"/>
      <c r="D120" s="26"/>
      <c r="E120" s="233"/>
      <c r="F120" s="233"/>
      <c r="G120" s="233"/>
    </row>
    <row r="121" spans="2:7" hidden="1" x14ac:dyDescent="0.25">
      <c r="B121" s="237"/>
      <c r="C121" s="238"/>
      <c r="D121" s="27"/>
      <c r="E121" s="233"/>
      <c r="F121" s="233"/>
      <c r="G121" s="233"/>
    </row>
    <row r="122" spans="2:7" hidden="1" x14ac:dyDescent="0.25">
      <c r="B122" s="237"/>
      <c r="C122" s="238"/>
      <c r="D122" s="27"/>
      <c r="E122" s="233"/>
      <c r="F122" s="233"/>
      <c r="G122" s="233"/>
    </row>
    <row r="123" spans="2:7" hidden="1" x14ac:dyDescent="0.25">
      <c r="B123" s="237"/>
      <c r="C123" s="238"/>
      <c r="D123" s="27"/>
      <c r="E123" s="233"/>
      <c r="F123" s="233"/>
      <c r="G123" s="233"/>
    </row>
    <row r="124" spans="2:7" hidden="1" x14ac:dyDescent="0.25">
      <c r="B124" s="237"/>
      <c r="C124" s="238"/>
      <c r="D124" s="27"/>
      <c r="E124" s="233"/>
      <c r="F124" s="233"/>
      <c r="G124" s="233"/>
    </row>
    <row r="125" spans="2:7" hidden="1" x14ac:dyDescent="0.25">
      <c r="B125" s="237"/>
      <c r="C125" s="238"/>
      <c r="D125" s="27"/>
      <c r="E125" s="233"/>
      <c r="F125" s="233"/>
      <c r="G125" s="233"/>
    </row>
    <row r="126" spans="2:7" hidden="1" x14ac:dyDescent="0.25">
      <c r="B126" s="237"/>
      <c r="C126" s="238"/>
      <c r="D126" s="27"/>
      <c r="E126" s="233"/>
      <c r="F126" s="233"/>
      <c r="G126" s="233"/>
    </row>
    <row r="127" spans="2:7" hidden="1" x14ac:dyDescent="0.25">
      <c r="B127" s="237"/>
      <c r="C127" s="238"/>
      <c r="D127" s="27"/>
      <c r="E127" s="233"/>
      <c r="F127" s="233"/>
      <c r="G127" s="233"/>
    </row>
    <row r="128" spans="2:7" hidden="1" x14ac:dyDescent="0.25">
      <c r="B128" s="237"/>
      <c r="C128" s="238"/>
      <c r="D128" s="27"/>
      <c r="E128" s="233"/>
      <c r="F128" s="233"/>
      <c r="G128" s="233"/>
    </row>
    <row r="129" spans="2:7" hidden="1" x14ac:dyDescent="0.25">
      <c r="B129" s="237"/>
      <c r="C129" s="238"/>
      <c r="D129" s="27"/>
      <c r="E129" s="233"/>
      <c r="F129" s="233"/>
      <c r="G129" s="233"/>
    </row>
    <row r="130" spans="2:7" hidden="1" x14ac:dyDescent="0.25">
      <c r="B130" s="237"/>
      <c r="C130" s="238"/>
      <c r="D130" s="27"/>
      <c r="E130" s="233"/>
      <c r="F130" s="233"/>
      <c r="G130" s="233"/>
    </row>
    <row r="131" spans="2:7" hidden="1" x14ac:dyDescent="0.25">
      <c r="B131" s="237"/>
      <c r="C131" s="238"/>
      <c r="D131" s="27"/>
      <c r="E131" s="233"/>
      <c r="F131" s="233"/>
      <c r="G131" s="233"/>
    </row>
    <row r="132" spans="2:7" hidden="1" x14ac:dyDescent="0.25">
      <c r="B132" s="237"/>
      <c r="C132" s="238"/>
      <c r="D132" s="27"/>
      <c r="E132" s="233"/>
      <c r="F132" s="233"/>
      <c r="G132" s="233"/>
    </row>
    <row r="133" spans="2:7" hidden="1" x14ac:dyDescent="0.25">
      <c r="B133" s="237"/>
      <c r="C133" s="238"/>
      <c r="D133" s="27"/>
      <c r="E133" s="233"/>
      <c r="F133" s="233"/>
      <c r="G133" s="233"/>
    </row>
    <row r="134" spans="2:7" hidden="1" x14ac:dyDescent="0.25">
      <c r="B134" s="237"/>
      <c r="C134" s="238"/>
      <c r="D134" s="27"/>
      <c r="E134" s="233"/>
      <c r="F134" s="233"/>
      <c r="G134" s="233"/>
    </row>
    <row r="135" spans="2:7" hidden="1" x14ac:dyDescent="0.25">
      <c r="B135" s="237"/>
      <c r="C135" s="238"/>
      <c r="D135" s="27"/>
      <c r="E135" s="233"/>
      <c r="F135" s="233"/>
      <c r="G135" s="233"/>
    </row>
    <row r="136" spans="2:7" hidden="1" x14ac:dyDescent="0.25">
      <c r="B136" s="237"/>
      <c r="C136" s="238"/>
      <c r="D136" s="27"/>
      <c r="E136" s="233"/>
      <c r="F136" s="233"/>
      <c r="G136" s="233"/>
    </row>
    <row r="137" spans="2:7" hidden="1" x14ac:dyDescent="0.25">
      <c r="B137" s="237"/>
      <c r="C137" s="238"/>
      <c r="D137" s="27"/>
      <c r="E137" s="233"/>
      <c r="F137" s="233"/>
      <c r="G137" s="233"/>
    </row>
    <row r="138" spans="2:7" hidden="1" x14ac:dyDescent="0.25">
      <c r="B138" s="237"/>
      <c r="C138" s="238"/>
      <c r="D138" s="27"/>
      <c r="E138" s="233"/>
      <c r="F138" s="233"/>
      <c r="G138" s="233"/>
    </row>
    <row r="139" spans="2:7" hidden="1" x14ac:dyDescent="0.25">
      <c r="B139" s="237"/>
      <c r="C139" s="238"/>
      <c r="D139" s="27"/>
      <c r="E139" s="233"/>
      <c r="F139" s="233"/>
      <c r="G139" s="233"/>
    </row>
    <row r="140" spans="2:7" hidden="1" x14ac:dyDescent="0.25">
      <c r="B140" s="237"/>
      <c r="C140" s="238"/>
      <c r="D140" s="27"/>
      <c r="E140" s="233"/>
      <c r="F140" s="233"/>
      <c r="G140" s="233"/>
    </row>
    <row r="141" spans="2:7" hidden="1" x14ac:dyDescent="0.25">
      <c r="B141" s="237"/>
      <c r="C141" s="238"/>
      <c r="D141" s="27"/>
      <c r="E141" s="233"/>
      <c r="F141" s="233"/>
      <c r="G141" s="233"/>
    </row>
    <row r="142" spans="2:7" hidden="1" x14ac:dyDescent="0.25">
      <c r="B142" s="237"/>
      <c r="C142" s="238"/>
      <c r="D142" s="27"/>
      <c r="E142" s="233"/>
      <c r="F142" s="233"/>
      <c r="G142" s="233"/>
    </row>
    <row r="143" spans="2:7" hidden="1" x14ac:dyDescent="0.25">
      <c r="B143" s="237"/>
      <c r="C143" s="238"/>
      <c r="D143" s="27"/>
      <c r="E143" s="233"/>
      <c r="F143" s="233"/>
      <c r="G143" s="233"/>
    </row>
    <row r="144" spans="2:7" hidden="1" x14ac:dyDescent="0.25">
      <c r="B144" s="237"/>
      <c r="C144" s="238"/>
      <c r="D144" s="27"/>
      <c r="E144" s="233"/>
      <c r="F144" s="233"/>
      <c r="G144" s="233"/>
    </row>
    <row r="145" spans="2:7" hidden="1" x14ac:dyDescent="0.25">
      <c r="B145" s="237"/>
      <c r="C145" s="238"/>
      <c r="D145" s="27"/>
      <c r="E145" s="233"/>
      <c r="F145" s="233"/>
      <c r="G145" s="233"/>
    </row>
    <row r="146" spans="2:7" hidden="1" x14ac:dyDescent="0.25">
      <c r="B146" s="237"/>
      <c r="C146" s="238"/>
      <c r="D146" s="27"/>
      <c r="E146" s="233"/>
      <c r="F146" s="233"/>
      <c r="G146" s="233"/>
    </row>
    <row r="147" spans="2:7" hidden="1" x14ac:dyDescent="0.25">
      <c r="B147" s="237"/>
      <c r="C147" s="238"/>
      <c r="D147" s="27"/>
      <c r="E147" s="233"/>
      <c r="F147" s="233"/>
      <c r="G147" s="233"/>
    </row>
    <row r="148" spans="2:7" hidden="1" x14ac:dyDescent="0.25">
      <c r="B148" s="237"/>
      <c r="C148" s="238"/>
      <c r="D148" s="27"/>
      <c r="E148" s="233"/>
      <c r="F148" s="233"/>
      <c r="G148" s="233"/>
    </row>
    <row r="149" spans="2:7" hidden="1" x14ac:dyDescent="0.25">
      <c r="B149" s="237"/>
      <c r="C149" s="238"/>
      <c r="D149" s="27"/>
      <c r="E149" s="233"/>
      <c r="F149" s="233"/>
      <c r="G149" s="233"/>
    </row>
    <row r="150" spans="2:7" hidden="1" x14ac:dyDescent="0.25">
      <c r="B150" s="237"/>
      <c r="C150" s="238"/>
      <c r="D150" s="27"/>
      <c r="E150" s="233"/>
      <c r="F150" s="233"/>
      <c r="G150" s="233"/>
    </row>
    <row r="151" spans="2:7" hidden="1" x14ac:dyDescent="0.25">
      <c r="B151" s="237"/>
      <c r="C151" s="238"/>
      <c r="D151" s="27"/>
      <c r="E151" s="233"/>
      <c r="F151" s="233"/>
      <c r="G151" s="233"/>
    </row>
    <row r="152" spans="2:7" hidden="1" x14ac:dyDescent="0.25">
      <c r="B152" s="237"/>
      <c r="C152" s="238"/>
      <c r="D152" s="27"/>
      <c r="E152" s="233"/>
      <c r="F152" s="233"/>
      <c r="G152" s="233"/>
    </row>
    <row r="153" spans="2:7" ht="37.5" hidden="1" customHeight="1" x14ac:dyDescent="0.25">
      <c r="C153" s="238"/>
      <c r="D153" s="27"/>
      <c r="E153" s="233"/>
      <c r="F153" s="233"/>
      <c r="G153" s="233"/>
    </row>
    <row r="154" spans="2:7" ht="67.5" hidden="1" customHeight="1" x14ac:dyDescent="0.25"/>
    <row r="177" ht="15" customHeight="1" x14ac:dyDescent="0.25"/>
    <row r="179" ht="15" customHeight="1" x14ac:dyDescent="0.25"/>
  </sheetData>
  <mergeCells count="7">
    <mergeCell ref="C51:L51"/>
    <mergeCell ref="S51:X51"/>
    <mergeCell ref="C10:L10"/>
    <mergeCell ref="S10:X10"/>
    <mergeCell ref="C28:L28"/>
    <mergeCell ref="S28:X28"/>
    <mergeCell ref="M40:Q4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showRowColHeaders="0" zoomScaleNormal="100" workbookViewId="0">
      <selection activeCell="E13" sqref="E13"/>
    </sheetView>
  </sheetViews>
  <sheetFormatPr baseColWidth="10" defaultColWidth="0" defaultRowHeight="15" customHeight="1" zeroHeight="1" x14ac:dyDescent="0.25"/>
  <cols>
    <col min="1" max="1" width="19" customWidth="1"/>
    <col min="2" max="8" width="13.570312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8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8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34"/>
      <c r="B6" s="34"/>
      <c r="C6" s="34"/>
      <c r="D6" s="34"/>
      <c r="E6" s="34"/>
      <c r="F6" s="32"/>
      <c r="G6" s="32"/>
      <c r="H6" s="32"/>
      <c r="I6" s="32"/>
      <c r="J6" s="32"/>
    </row>
    <row r="7" spans="1:10" ht="15.75" customHeight="1" x14ac:dyDescent="0.25">
      <c r="A7" s="32"/>
      <c r="B7" s="332" t="s">
        <v>95</v>
      </c>
      <c r="C7" s="332"/>
      <c r="D7" s="332"/>
      <c r="E7" s="332"/>
      <c r="F7" s="332"/>
      <c r="G7" s="332"/>
      <c r="H7" s="332"/>
      <c r="I7" s="32"/>
      <c r="J7" s="32"/>
    </row>
    <row r="8" spans="1:10" ht="15.75" x14ac:dyDescent="0.25">
      <c r="A8" s="32"/>
      <c r="B8" s="244"/>
      <c r="C8" s="245">
        <v>2025</v>
      </c>
      <c r="D8" s="61">
        <v>2026</v>
      </c>
      <c r="E8" s="61">
        <v>2027</v>
      </c>
      <c r="F8" s="61">
        <v>2028</v>
      </c>
      <c r="G8" s="243">
        <v>2029</v>
      </c>
      <c r="H8" s="243">
        <v>2030</v>
      </c>
      <c r="I8" s="42"/>
      <c r="J8" s="42"/>
    </row>
    <row r="9" spans="1:10" x14ac:dyDescent="0.25">
      <c r="A9" s="32"/>
      <c r="B9" s="62" t="s">
        <v>149</v>
      </c>
      <c r="C9" s="37">
        <v>0</v>
      </c>
      <c r="D9" s="63">
        <v>0</v>
      </c>
      <c r="E9" s="63">
        <v>0</v>
      </c>
      <c r="F9" s="63">
        <v>0</v>
      </c>
      <c r="G9" s="63">
        <v>0</v>
      </c>
      <c r="H9" s="63">
        <v>0</v>
      </c>
      <c r="I9" s="42"/>
      <c r="J9" s="42"/>
    </row>
    <row r="10" spans="1:10" x14ac:dyDescent="0.25">
      <c r="A10" s="32"/>
      <c r="B10" s="62" t="s">
        <v>96</v>
      </c>
      <c r="C10" s="37">
        <v>0</v>
      </c>
      <c r="D10" s="63">
        <v>0</v>
      </c>
      <c r="E10" s="63">
        <v>0</v>
      </c>
      <c r="F10" s="63">
        <v>982830</v>
      </c>
      <c r="G10" s="63">
        <v>0</v>
      </c>
      <c r="H10" s="63">
        <v>1844902</v>
      </c>
      <c r="I10" s="42"/>
      <c r="J10" s="42"/>
    </row>
    <row r="11" spans="1:10" x14ac:dyDescent="0.25">
      <c r="A11" s="32"/>
      <c r="B11" s="62" t="s">
        <v>97</v>
      </c>
      <c r="C11" s="37">
        <v>0</v>
      </c>
      <c r="D11" s="63">
        <v>0</v>
      </c>
      <c r="E11" s="63">
        <v>0</v>
      </c>
      <c r="F11" s="63">
        <v>0</v>
      </c>
      <c r="G11" s="63">
        <v>0</v>
      </c>
      <c r="H11" s="63">
        <v>0</v>
      </c>
      <c r="I11" s="42"/>
      <c r="J11" s="42"/>
    </row>
    <row r="12" spans="1:10" x14ac:dyDescent="0.25">
      <c r="A12" s="32"/>
      <c r="B12" s="62" t="s">
        <v>98</v>
      </c>
      <c r="C12" s="37">
        <v>0</v>
      </c>
      <c r="D12" s="63">
        <v>0</v>
      </c>
      <c r="E12" s="63">
        <v>0</v>
      </c>
      <c r="F12" s="63">
        <v>0</v>
      </c>
      <c r="G12" s="63">
        <v>0</v>
      </c>
      <c r="H12" s="63">
        <v>0</v>
      </c>
      <c r="I12" s="42"/>
      <c r="J12" s="42"/>
    </row>
    <row r="13" spans="1:10" x14ac:dyDescent="0.25">
      <c r="A13" s="32"/>
      <c r="B13" s="62" t="s">
        <v>99</v>
      </c>
      <c r="C13" s="37">
        <v>0</v>
      </c>
      <c r="D13" s="64">
        <v>0</v>
      </c>
      <c r="E13" s="64">
        <v>0</v>
      </c>
      <c r="F13" s="64">
        <v>0</v>
      </c>
      <c r="G13" s="64">
        <v>0</v>
      </c>
      <c r="H13" s="64">
        <v>0</v>
      </c>
      <c r="I13" s="42"/>
      <c r="J13" s="42"/>
    </row>
    <row r="14" spans="1:10" x14ac:dyDescent="0.25">
      <c r="A14" s="32"/>
      <c r="B14" s="62" t="s">
        <v>100</v>
      </c>
      <c r="C14" s="37">
        <v>955887</v>
      </c>
      <c r="D14" s="37">
        <v>0</v>
      </c>
      <c r="E14" s="37">
        <v>0</v>
      </c>
      <c r="F14" s="37">
        <v>0</v>
      </c>
      <c r="G14" s="37">
        <v>162000</v>
      </c>
      <c r="H14" s="37">
        <v>0</v>
      </c>
      <c r="I14" s="42"/>
      <c r="J14" s="42"/>
    </row>
    <row r="15" spans="1:10" x14ac:dyDescent="0.25">
      <c r="A15" s="32"/>
      <c r="B15" s="62" t="s">
        <v>101</v>
      </c>
      <c r="C15" s="37">
        <v>0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42"/>
      <c r="J15" s="42"/>
    </row>
    <row r="16" spans="1:10" x14ac:dyDescent="0.25">
      <c r="A16" s="32"/>
      <c r="B16" s="62" t="s">
        <v>102</v>
      </c>
      <c r="C16" s="37">
        <v>0</v>
      </c>
      <c r="D16" s="63">
        <v>0</v>
      </c>
      <c r="E16" s="63">
        <v>0</v>
      </c>
      <c r="F16" s="63">
        <v>0</v>
      </c>
      <c r="G16" s="63">
        <v>0</v>
      </c>
      <c r="H16" s="63">
        <v>0</v>
      </c>
      <c r="I16" s="42"/>
      <c r="J16" s="42"/>
    </row>
    <row r="17" spans="1:10" x14ac:dyDescent="0.25">
      <c r="A17" s="32"/>
      <c r="B17" s="62" t="s">
        <v>103</v>
      </c>
      <c r="C17" s="37">
        <v>0</v>
      </c>
      <c r="D17" s="63">
        <v>0</v>
      </c>
      <c r="E17" s="63">
        <v>0</v>
      </c>
      <c r="F17" s="63">
        <v>0</v>
      </c>
      <c r="G17" s="63">
        <v>0</v>
      </c>
      <c r="H17" s="63">
        <v>0</v>
      </c>
      <c r="I17" s="42"/>
      <c r="J17" s="42"/>
    </row>
    <row r="18" spans="1:10" x14ac:dyDescent="0.25">
      <c r="A18" s="32"/>
      <c r="B18" s="62" t="s">
        <v>104</v>
      </c>
      <c r="C18" s="37">
        <v>0</v>
      </c>
      <c r="D18" s="64">
        <v>0</v>
      </c>
      <c r="E18" s="64">
        <v>0</v>
      </c>
      <c r="F18" s="64">
        <v>680349</v>
      </c>
      <c r="G18" s="64">
        <v>0</v>
      </c>
      <c r="H18" s="64">
        <v>0</v>
      </c>
      <c r="I18" s="42"/>
      <c r="J18" s="42"/>
    </row>
    <row r="19" spans="1:10" x14ac:dyDescent="0.25">
      <c r="A19" s="32"/>
      <c r="B19" s="62" t="s">
        <v>105</v>
      </c>
      <c r="C19" s="65">
        <v>0</v>
      </c>
      <c r="D19" s="64">
        <v>0</v>
      </c>
      <c r="E19" s="64">
        <v>0</v>
      </c>
      <c r="F19" s="64">
        <v>0</v>
      </c>
      <c r="G19" s="64">
        <v>0</v>
      </c>
      <c r="H19" s="64">
        <v>0</v>
      </c>
      <c r="I19" s="42"/>
      <c r="J19" s="42"/>
    </row>
    <row r="20" spans="1:10" x14ac:dyDescent="0.25">
      <c r="A20" s="32"/>
      <c r="B20" s="66" t="s">
        <v>106</v>
      </c>
      <c r="C20" s="39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42"/>
      <c r="J20" s="42"/>
    </row>
    <row r="21" spans="1:10" x14ac:dyDescent="0.25">
      <c r="A21" s="32"/>
      <c r="B21" s="68" t="s">
        <v>9</v>
      </c>
      <c r="C21" s="45">
        <f>SUM(C9:C20)</f>
        <v>955887</v>
      </c>
      <c r="D21" s="45">
        <f t="shared" ref="D21" si="0">SUM(D9:D20)</f>
        <v>0</v>
      </c>
      <c r="E21" s="45">
        <f t="shared" ref="E21" si="1">SUM(E9:E20)</f>
        <v>0</v>
      </c>
      <c r="F21" s="45">
        <f>SUM(F9:F20)</f>
        <v>1663179</v>
      </c>
      <c r="G21" s="45">
        <v>162000</v>
      </c>
      <c r="H21" s="45">
        <v>1844902</v>
      </c>
      <c r="I21" s="42"/>
      <c r="J21" s="42"/>
    </row>
    <row r="22" spans="1:10" ht="15.75" x14ac:dyDescent="0.25">
      <c r="A22" s="33"/>
      <c r="B22" s="33"/>
      <c r="C22" s="33"/>
      <c r="D22" s="34"/>
      <c r="E22" s="34"/>
      <c r="F22" s="32"/>
      <c r="I22" s="32"/>
      <c r="J22" s="32"/>
    </row>
    <row r="23" spans="1:10" x14ac:dyDescent="0.25">
      <c r="A23" s="69"/>
      <c r="B23" s="69"/>
      <c r="C23" s="69"/>
      <c r="D23" s="69"/>
      <c r="E23" s="69"/>
      <c r="F23" s="32"/>
      <c r="G23" s="32"/>
      <c r="H23" s="32"/>
      <c r="I23" s="32"/>
      <c r="J23" s="32"/>
    </row>
    <row r="24" spans="1:10" x14ac:dyDescent="0.25">
      <c r="A24" s="331"/>
      <c r="B24" s="36"/>
      <c r="C24" s="37"/>
      <c r="D24" s="37"/>
      <c r="E24" s="37"/>
      <c r="F24" s="32"/>
      <c r="G24" s="32"/>
      <c r="H24" s="32"/>
      <c r="I24" s="32"/>
      <c r="J24" s="32"/>
    </row>
    <row r="25" spans="1:10" x14ac:dyDescent="0.25">
      <c r="A25" s="331"/>
      <c r="B25" s="36"/>
      <c r="C25" s="37"/>
      <c r="D25" s="37"/>
      <c r="E25" s="37"/>
      <c r="F25" s="32"/>
      <c r="G25" s="32"/>
      <c r="H25" s="32"/>
      <c r="I25" s="32"/>
      <c r="J25" s="32"/>
    </row>
    <row r="26" spans="1:10" x14ac:dyDescent="0.25">
      <c r="A26" s="331"/>
      <c r="B26" s="36"/>
      <c r="C26" s="37"/>
      <c r="D26" s="37"/>
      <c r="E26" s="37"/>
      <c r="F26" s="32"/>
      <c r="G26" s="32"/>
      <c r="H26" s="32"/>
      <c r="I26" s="32"/>
      <c r="J26" s="32"/>
    </row>
    <row r="27" spans="1:10" x14ac:dyDescent="0.25">
      <c r="A27" s="331"/>
      <c r="B27" s="36"/>
      <c r="C27" s="37"/>
      <c r="D27" s="37"/>
      <c r="E27" s="37"/>
      <c r="F27" s="32"/>
      <c r="G27" s="32"/>
      <c r="H27" s="32"/>
      <c r="I27" s="32"/>
      <c r="J27" s="32"/>
    </row>
    <row r="28" spans="1:10" x14ac:dyDescent="0.25">
      <c r="A28" s="331"/>
      <c r="B28" s="36"/>
      <c r="C28" s="37"/>
      <c r="D28" s="37"/>
      <c r="E28" s="37"/>
      <c r="F28" s="32"/>
      <c r="G28" s="32"/>
      <c r="H28" s="32"/>
      <c r="I28" s="32"/>
      <c r="J28" s="32"/>
    </row>
    <row r="29" spans="1:10" x14ac:dyDescent="0.25">
      <c r="A29" s="331"/>
      <c r="B29" s="36"/>
      <c r="C29" s="37"/>
      <c r="D29" s="37"/>
      <c r="E29" s="37"/>
      <c r="F29" s="32"/>
      <c r="G29" s="32"/>
      <c r="H29" s="32"/>
      <c r="I29" s="32"/>
      <c r="J29" s="32"/>
    </row>
    <row r="30" spans="1:10" x14ac:dyDescent="0.25">
      <c r="A30" s="331"/>
      <c r="B30" s="36"/>
      <c r="C30" s="37"/>
      <c r="D30" s="37"/>
      <c r="E30" s="37"/>
      <c r="F30" s="32"/>
      <c r="G30" s="32"/>
      <c r="H30" s="32"/>
      <c r="I30" s="32"/>
      <c r="J30" s="32"/>
    </row>
    <row r="31" spans="1:10" x14ac:dyDescent="0.25">
      <c r="A31" s="331"/>
      <c r="B31" s="36"/>
      <c r="C31" s="37"/>
      <c r="D31" s="37"/>
      <c r="E31" s="37"/>
      <c r="F31" s="32"/>
      <c r="G31" s="32"/>
      <c r="H31" s="32"/>
      <c r="I31" s="32"/>
      <c r="J31" s="32"/>
    </row>
    <row r="32" spans="1:10" x14ac:dyDescent="0.25">
      <c r="A32" s="331"/>
      <c r="B32" s="36"/>
      <c r="C32" s="37"/>
      <c r="D32" s="37"/>
      <c r="E32" s="37"/>
      <c r="F32" s="32"/>
      <c r="G32" s="32"/>
      <c r="H32" s="32"/>
      <c r="I32" s="32"/>
      <c r="J32" s="32"/>
    </row>
    <row r="33" spans="1:10" x14ac:dyDescent="0.25">
      <c r="A33" s="331"/>
      <c r="B33" s="36"/>
      <c r="C33" s="37"/>
      <c r="D33" s="37"/>
      <c r="E33" s="37"/>
      <c r="F33" s="32"/>
      <c r="G33" s="32"/>
      <c r="H33" s="32"/>
      <c r="I33" s="32"/>
      <c r="J33" s="32"/>
    </row>
    <row r="34" spans="1:10" x14ac:dyDescent="0.25">
      <c r="A34" s="331"/>
      <c r="B34" s="36"/>
      <c r="C34" s="37"/>
      <c r="D34" s="37"/>
      <c r="E34" s="37"/>
      <c r="F34" s="32"/>
      <c r="G34" s="32"/>
      <c r="H34" s="32"/>
      <c r="I34" s="32"/>
      <c r="J34" s="32"/>
    </row>
    <row r="35" spans="1:10" x14ac:dyDescent="0.25">
      <c r="A35" s="331"/>
      <c r="B35" s="36"/>
      <c r="C35" s="37"/>
      <c r="D35" s="37"/>
      <c r="E35" s="37"/>
      <c r="F35" s="32"/>
      <c r="G35" s="32"/>
      <c r="H35" s="32"/>
      <c r="I35" s="32"/>
      <c r="J35" s="32"/>
    </row>
    <row r="36" spans="1:10" x14ac:dyDescent="0.25">
      <c r="A36" s="331"/>
      <c r="B36" s="36"/>
      <c r="C36" s="37"/>
      <c r="D36" s="37"/>
      <c r="E36" s="37"/>
      <c r="F36" s="32"/>
      <c r="G36" s="32"/>
      <c r="H36" s="32"/>
      <c r="I36" s="32"/>
      <c r="J36" s="32"/>
    </row>
    <row r="37" spans="1:10" x14ac:dyDescent="0.25">
      <c r="A37" s="331"/>
      <c r="B37" s="36"/>
      <c r="C37" s="37"/>
      <c r="D37" s="37"/>
      <c r="E37" s="37"/>
      <c r="F37" s="32"/>
      <c r="G37" s="32"/>
      <c r="H37" s="32"/>
      <c r="I37" s="32"/>
      <c r="J37" s="32"/>
    </row>
    <row r="38" spans="1:10" x14ac:dyDescent="0.25">
      <c r="A38" s="331"/>
      <c r="B38" s="36"/>
      <c r="C38" s="37"/>
      <c r="D38" s="37"/>
      <c r="E38" s="37"/>
      <c r="F38" s="32"/>
      <c r="G38" s="32"/>
      <c r="H38" s="32"/>
      <c r="I38" s="32"/>
      <c r="J38" s="32"/>
    </row>
    <row r="39" spans="1:10" x14ac:dyDescent="0.25">
      <c r="A39" s="331"/>
      <c r="B39" s="36"/>
      <c r="C39" s="37"/>
      <c r="D39" s="37"/>
      <c r="E39" s="37"/>
      <c r="F39" s="32"/>
      <c r="G39" s="32"/>
      <c r="H39" s="32"/>
      <c r="I39" s="32"/>
      <c r="J39" s="32"/>
    </row>
    <row r="40" spans="1:10" x14ac:dyDescent="0.25">
      <c r="A40" s="331"/>
      <c r="B40" s="36"/>
      <c r="C40" s="37"/>
      <c r="D40" s="37"/>
      <c r="E40" s="37"/>
      <c r="F40" s="32"/>
      <c r="G40" s="32"/>
      <c r="H40" s="32"/>
      <c r="I40" s="32"/>
      <c r="J40" s="32"/>
    </row>
    <row r="41" spans="1:10" x14ac:dyDescent="0.25">
      <c r="A41" s="331"/>
      <c r="B41" s="36"/>
      <c r="C41" s="37"/>
      <c r="D41" s="37"/>
      <c r="E41" s="37"/>
      <c r="F41" s="32"/>
      <c r="G41" s="32"/>
      <c r="H41" s="32"/>
      <c r="I41" s="32"/>
      <c r="J41" s="32"/>
    </row>
    <row r="42" spans="1:10" x14ac:dyDescent="0.25">
      <c r="A42" s="331"/>
      <c r="B42" s="36"/>
      <c r="C42" s="37"/>
      <c r="D42" s="37"/>
      <c r="E42" s="37"/>
      <c r="F42" s="32"/>
      <c r="G42" s="32"/>
      <c r="H42" s="32"/>
      <c r="I42" s="32"/>
      <c r="J42" s="32"/>
    </row>
    <row r="43" spans="1:10" x14ac:dyDescent="0.25">
      <c r="A43" s="331"/>
      <c r="B43" s="36"/>
      <c r="C43" s="37"/>
      <c r="D43" s="37"/>
      <c r="E43" s="37"/>
      <c r="F43" s="32"/>
      <c r="G43" s="32"/>
      <c r="H43" s="32"/>
      <c r="I43" s="32"/>
      <c r="J43" s="32"/>
    </row>
    <row r="44" spans="1:10" x14ac:dyDescent="0.25">
      <c r="A44" s="331"/>
      <c r="B44" s="36"/>
      <c r="C44" s="37"/>
      <c r="D44" s="37"/>
      <c r="E44" s="37"/>
      <c r="F44" s="32"/>
      <c r="G44" s="32"/>
      <c r="H44" s="32"/>
      <c r="I44" s="32"/>
      <c r="J44" s="32"/>
    </row>
    <row r="45" spans="1:10" x14ac:dyDescent="0.25">
      <c r="A45" s="331"/>
      <c r="B45" s="36"/>
      <c r="C45" s="37"/>
      <c r="D45" s="37"/>
      <c r="E45" s="37"/>
      <c r="F45" s="32"/>
      <c r="G45" s="32"/>
      <c r="H45" s="32"/>
      <c r="I45" s="32"/>
      <c r="J45" s="32"/>
    </row>
    <row r="46" spans="1:10" x14ac:dyDescent="0.25">
      <c r="B46" s="211" t="s">
        <v>152</v>
      </c>
      <c r="C46" s="212"/>
      <c r="D46" s="52"/>
      <c r="E46" s="34"/>
      <c r="F46" s="32"/>
      <c r="G46" s="32"/>
      <c r="H46" s="32"/>
      <c r="I46" s="32"/>
      <c r="J46" s="32"/>
    </row>
    <row r="47" spans="1:10" x14ac:dyDescent="0.25">
      <c r="B47" s="13"/>
      <c r="C47" s="7"/>
      <c r="D47" s="8"/>
      <c r="E47" s="8"/>
      <c r="F47" s="7"/>
      <c r="G47" s="7"/>
      <c r="H47" s="7"/>
      <c r="I47" s="7"/>
      <c r="J47" s="7"/>
    </row>
  </sheetData>
  <mergeCells count="3">
    <mergeCell ref="A24:A39"/>
    <mergeCell ref="A40:A45"/>
    <mergeCell ref="B7:H7"/>
  </mergeCells>
  <pageMargins left="0.7" right="0.7" top="0.75" bottom="0.75" header="0.3" footer="0.3"/>
  <pageSetup orientation="portrait" r:id="rId1"/>
  <ignoredErrors>
    <ignoredError sqref="E21:F21 C22:E22 C21:D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4"/>
  <sheetViews>
    <sheetView showGridLines="0" topLeftCell="B1" zoomScale="85" zoomScaleNormal="85" workbookViewId="0">
      <selection activeCell="B7" sqref="B7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80.5703125" customWidth="1"/>
    <col min="3" max="3" width="18.7109375" customWidth="1"/>
    <col min="4" max="4" width="26.7109375" customWidth="1"/>
    <col min="5" max="5" width="13.28515625" style="29" customWidth="1"/>
    <col min="6" max="6" width="9" customWidth="1"/>
    <col min="7" max="7" width="56.5703125" customWidth="1"/>
    <col min="8" max="8" width="17.85546875" customWidth="1"/>
    <col min="16384" max="16384" width="16.5703125" customWidth="1"/>
  </cols>
  <sheetData>
    <row r="1" spans="1:8 16384:16384" ht="15" x14ac:dyDescent="0.25">
      <c r="A1" s="7"/>
      <c r="B1" s="7"/>
      <c r="C1" s="7"/>
      <c r="D1" s="7"/>
      <c r="XFD1" s="7"/>
    </row>
    <row r="2" spans="1:8 16384:16384" s="7" customFormat="1" ht="15" x14ac:dyDescent="0.25">
      <c r="E2" s="29"/>
    </row>
    <row r="3" spans="1:8 16384:16384" s="7" customFormat="1" ht="15" x14ac:dyDescent="0.25">
      <c r="E3" s="29"/>
    </row>
    <row r="4" spans="1:8 16384:16384" s="7" customFormat="1" ht="15" x14ac:dyDescent="0.25">
      <c r="B4" s="28"/>
      <c r="C4" s="28"/>
      <c r="D4" s="28"/>
      <c r="E4" s="30"/>
    </row>
    <row r="5" spans="1:8 16384:16384" s="7" customFormat="1" ht="21.75" customHeight="1" x14ac:dyDescent="0.25"/>
    <row r="6" spans="1:8 16384:16384" s="7" customFormat="1" ht="27" customHeight="1" thickBot="1" x14ac:dyDescent="0.3">
      <c r="B6" s="333" t="s">
        <v>188</v>
      </c>
      <c r="C6" s="333"/>
      <c r="D6" s="333"/>
      <c r="E6" s="333"/>
    </row>
    <row r="7" spans="1:8 16384:16384" s="7" customFormat="1" ht="15.75" customHeight="1" thickBot="1" x14ac:dyDescent="0.3">
      <c r="B7" s="71" t="s">
        <v>107</v>
      </c>
      <c r="C7" s="72" t="s">
        <v>108</v>
      </c>
      <c r="D7" s="253" t="s">
        <v>90</v>
      </c>
      <c r="E7" s="73" t="s">
        <v>12</v>
      </c>
      <c r="G7" s="311"/>
      <c r="H7" s="320"/>
    </row>
    <row r="8" spans="1:8 16384:16384" s="7" customFormat="1" ht="15" x14ac:dyDescent="0.25">
      <c r="B8" s="311" t="s">
        <v>47</v>
      </c>
      <c r="C8" s="320">
        <v>1394145000000</v>
      </c>
      <c r="D8" s="313">
        <f>+C8/$C$53</f>
        <v>199670735.09571454</v>
      </c>
      <c r="E8" s="314">
        <f t="shared" ref="E8:E16" si="0">+C8/$C$51</f>
        <v>0.17872095766010143</v>
      </c>
      <c r="G8" s="311"/>
      <c r="H8" s="312"/>
    </row>
    <row r="9" spans="1:8 16384:16384" s="7" customFormat="1" ht="15" x14ac:dyDescent="0.25">
      <c r="B9" s="311" t="s">
        <v>169</v>
      </c>
      <c r="C9" s="312">
        <v>1236249000000</v>
      </c>
      <c r="D9" s="313">
        <f t="shared" ref="D9:D50" si="1">+C9/$C$53</f>
        <v>177056724.07916105</v>
      </c>
      <c r="E9" s="314">
        <f t="shared" si="0"/>
        <v>0.1584796453642503</v>
      </c>
      <c r="G9" s="311"/>
      <c r="H9" s="312"/>
    </row>
    <row r="10" spans="1:8 16384:16384" s="7" customFormat="1" ht="15" x14ac:dyDescent="0.25">
      <c r="B10" s="311" t="s">
        <v>23</v>
      </c>
      <c r="C10" s="312">
        <v>870391000000</v>
      </c>
      <c r="D10" s="313">
        <f t="shared" si="1"/>
        <v>124658203.26486418</v>
      </c>
      <c r="E10" s="314">
        <f t="shared" si="0"/>
        <v>0.11157886235558952</v>
      </c>
      <c r="G10" s="311"/>
      <c r="H10" s="312"/>
    </row>
    <row r="11" spans="1:8 16384:16384" s="7" customFormat="1" ht="15" x14ac:dyDescent="0.25">
      <c r="B11" s="311" t="s">
        <v>54</v>
      </c>
      <c r="C11" s="312">
        <v>691243000000</v>
      </c>
      <c r="D11" s="313">
        <f t="shared" si="1"/>
        <v>99000461.17137529</v>
      </c>
      <c r="E11" s="314">
        <f t="shared" si="0"/>
        <v>8.8613172184989E-2</v>
      </c>
      <c r="G11" s="311"/>
      <c r="H11" s="312"/>
    </row>
    <row r="12" spans="1:8 16384:16384" s="7" customFormat="1" ht="15" x14ac:dyDescent="0.25">
      <c r="B12" s="311" t="s">
        <v>15</v>
      </c>
      <c r="C12" s="312">
        <v>628908000000</v>
      </c>
      <c r="D12" s="313">
        <f t="shared" si="1"/>
        <v>90072784.873578891</v>
      </c>
      <c r="E12" s="314">
        <f t="shared" si="0"/>
        <v>8.0622202166990564E-2</v>
      </c>
      <c r="G12" s="311"/>
      <c r="H12" s="312"/>
    </row>
    <row r="13" spans="1:8 16384:16384" s="7" customFormat="1" ht="15" x14ac:dyDescent="0.25">
      <c r="B13" s="311" t="s">
        <v>170</v>
      </c>
      <c r="C13" s="312">
        <v>461835000000</v>
      </c>
      <c r="D13" s="313">
        <f t="shared" si="1"/>
        <v>66144435.437439665</v>
      </c>
      <c r="E13" s="314">
        <f t="shared" si="0"/>
        <v>5.9204453970679478E-2</v>
      </c>
      <c r="G13" s="311"/>
      <c r="H13" s="312"/>
    </row>
    <row r="14" spans="1:8 16384:16384" s="7" customFormat="1" ht="15" x14ac:dyDescent="0.25">
      <c r="B14" s="311" t="s">
        <v>48</v>
      </c>
      <c r="C14" s="312">
        <v>332189000000</v>
      </c>
      <c r="D14" s="313">
        <f t="shared" si="1"/>
        <v>47576415.524002396</v>
      </c>
      <c r="E14" s="314">
        <f t="shared" si="0"/>
        <v>4.258462082792782E-2</v>
      </c>
      <c r="G14" s="311"/>
      <c r="H14" s="312"/>
    </row>
    <row r="15" spans="1:8 16384:16384" s="7" customFormat="1" ht="15" x14ac:dyDescent="0.25">
      <c r="B15" s="311" t="s">
        <v>50</v>
      </c>
      <c r="C15" s="312">
        <v>289093000000</v>
      </c>
      <c r="D15" s="313">
        <f t="shared" si="1"/>
        <v>41404166.583121128</v>
      </c>
      <c r="E15" s="314">
        <f t="shared" si="0"/>
        <v>3.7059974258654371E-2</v>
      </c>
      <c r="G15" s="311"/>
      <c r="H15" s="312"/>
    </row>
    <row r="16" spans="1:8 16384:16384" s="25" customFormat="1" ht="15" x14ac:dyDescent="0.25">
      <c r="B16" s="311" t="s">
        <v>62</v>
      </c>
      <c r="C16" s="312">
        <v>271124000000</v>
      </c>
      <c r="D16" s="313">
        <f t="shared" si="1"/>
        <v>38830629.799691215</v>
      </c>
      <c r="E16" s="314">
        <f t="shared" si="0"/>
        <v>3.4756457129378464E-2</v>
      </c>
      <c r="G16" s="311"/>
      <c r="H16" s="312"/>
    </row>
    <row r="17" spans="2:8" s="7" customFormat="1" ht="15" x14ac:dyDescent="0.25">
      <c r="B17" s="311" t="s">
        <v>166</v>
      </c>
      <c r="C17" s="312">
        <v>268505000000</v>
      </c>
      <c r="D17" s="313">
        <f t="shared" si="1"/>
        <v>38455534.199724443</v>
      </c>
      <c r="E17" s="314">
        <f t="shared" ref="E17:E50" si="2">+C17/$C$51</f>
        <v>3.4420717168246871E-2</v>
      </c>
      <c r="G17" s="311"/>
      <c r="H17" s="312"/>
    </row>
    <row r="18" spans="2:8" s="7" customFormat="1" ht="15" x14ac:dyDescent="0.25">
      <c r="B18" s="311" t="s">
        <v>45</v>
      </c>
      <c r="C18" s="312">
        <v>234790000000</v>
      </c>
      <c r="D18" s="313">
        <f t="shared" si="1"/>
        <v>33626840.746925764</v>
      </c>
      <c r="E18" s="314">
        <f t="shared" si="2"/>
        <v>3.0098658065707093E-2</v>
      </c>
      <c r="G18" s="311"/>
      <c r="H18" s="312"/>
    </row>
    <row r="19" spans="2:8" s="7" customFormat="1" ht="15" x14ac:dyDescent="0.25">
      <c r="B19" s="311" t="s">
        <v>78</v>
      </c>
      <c r="C19" s="312">
        <v>174474000000</v>
      </c>
      <c r="D19" s="313">
        <f t="shared" si="1"/>
        <v>24988327.494693663</v>
      </c>
      <c r="E19" s="314">
        <f t="shared" si="2"/>
        <v>2.2366511637446993E-2</v>
      </c>
      <c r="G19" s="311"/>
      <c r="H19" s="312"/>
    </row>
    <row r="20" spans="2:8" s="7" customFormat="1" ht="15" x14ac:dyDescent="0.25">
      <c r="B20" s="311" t="s">
        <v>43</v>
      </c>
      <c r="C20" s="312">
        <v>164909000000</v>
      </c>
      <c r="D20" s="313">
        <f t="shared" si="1"/>
        <v>23618419.35659432</v>
      </c>
      <c r="E20" s="314">
        <f t="shared" si="2"/>
        <v>2.1140336483486056E-2</v>
      </c>
      <c r="G20" s="311"/>
      <c r="H20" s="312"/>
    </row>
    <row r="21" spans="2:8" s="7" customFormat="1" ht="15" x14ac:dyDescent="0.25">
      <c r="B21" s="311" t="s">
        <v>171</v>
      </c>
      <c r="C21" s="312">
        <v>100609000000</v>
      </c>
      <c r="D21" s="313">
        <f t="shared" si="1"/>
        <v>14409313.943129836</v>
      </c>
      <c r="E21" s="314">
        <f t="shared" si="2"/>
        <v>1.2897465349174688E-2</v>
      </c>
      <c r="G21" s="311"/>
      <c r="H21" s="312"/>
    </row>
    <row r="22" spans="2:8" s="7" customFormat="1" ht="15" x14ac:dyDescent="0.25">
      <c r="B22" s="311" t="s">
        <v>49</v>
      </c>
      <c r="C22" s="312">
        <v>98025000000</v>
      </c>
      <c r="D22" s="313">
        <f t="shared" si="1"/>
        <v>14039231.075503206</v>
      </c>
      <c r="E22" s="314">
        <f t="shared" si="2"/>
        <v>1.2566212176374367E-2</v>
      </c>
      <c r="G22" s="311"/>
      <c r="H22" s="312"/>
    </row>
    <row r="23" spans="2:8" s="7" customFormat="1" ht="15" x14ac:dyDescent="0.25">
      <c r="B23" s="311" t="s">
        <v>44</v>
      </c>
      <c r="C23" s="312">
        <v>69517000000</v>
      </c>
      <c r="D23" s="313">
        <f t="shared" si="1"/>
        <v>9956288.973993944</v>
      </c>
      <c r="E23" s="314">
        <f t="shared" si="2"/>
        <v>8.9116589835757914E-3</v>
      </c>
      <c r="G23" s="311"/>
      <c r="H23" s="312"/>
    </row>
    <row r="24" spans="2:8" s="7" customFormat="1" ht="15" x14ac:dyDescent="0.25">
      <c r="B24" s="311" t="s">
        <v>53</v>
      </c>
      <c r="C24" s="312">
        <v>62713000000</v>
      </c>
      <c r="D24" s="313">
        <f t="shared" si="1"/>
        <v>8981813.8070699573</v>
      </c>
      <c r="E24" s="314">
        <f t="shared" si="2"/>
        <v>8.0394273319761862E-3</v>
      </c>
      <c r="G24" s="311"/>
      <c r="H24" s="312"/>
    </row>
    <row r="25" spans="2:8" s="7" customFormat="1" ht="15" x14ac:dyDescent="0.25">
      <c r="B25" s="311" t="s">
        <v>173</v>
      </c>
      <c r="C25" s="312">
        <v>62339000000</v>
      </c>
      <c r="D25" s="313">
        <f t="shared" si="1"/>
        <v>8928249.1814924199</v>
      </c>
      <c r="E25" s="314">
        <f t="shared" si="2"/>
        <v>7.9914827938077186E-3</v>
      </c>
      <c r="G25" s="311"/>
      <c r="H25" s="312"/>
    </row>
    <row r="26" spans="2:8" s="7" customFormat="1" ht="15" x14ac:dyDescent="0.25">
      <c r="B26" s="311" t="s">
        <v>13</v>
      </c>
      <c r="C26" s="312">
        <v>59508000000</v>
      </c>
      <c r="D26" s="313">
        <f t="shared" si="1"/>
        <v>8522790.7456367742</v>
      </c>
      <c r="E26" s="314">
        <f t="shared" si="2"/>
        <v>7.6285657147838392E-3</v>
      </c>
      <c r="G26" s="311"/>
      <c r="H26" s="312"/>
    </row>
    <row r="27" spans="2:8" s="7" customFormat="1" ht="15" x14ac:dyDescent="0.25">
      <c r="B27" s="311" t="s">
        <v>51</v>
      </c>
      <c r="C27" s="312">
        <v>46750000000</v>
      </c>
      <c r="D27" s="313">
        <f t="shared" si="1"/>
        <v>6695578.1971922964</v>
      </c>
      <c r="E27" s="314">
        <f t="shared" si="2"/>
        <v>5.9930672710584209E-3</v>
      </c>
      <c r="G27" s="311"/>
      <c r="H27" s="312"/>
    </row>
    <row r="28" spans="2:8" s="7" customFormat="1" ht="15" x14ac:dyDescent="0.25">
      <c r="B28" s="311" t="s">
        <v>74</v>
      </c>
      <c r="C28" s="312">
        <v>46459000000</v>
      </c>
      <c r="D28" s="313">
        <f t="shared" si="1"/>
        <v>6653900.9083070997</v>
      </c>
      <c r="E28" s="314">
        <f t="shared" si="2"/>
        <v>5.955762830932688E-3</v>
      </c>
      <c r="G28" s="311"/>
      <c r="H28" s="312"/>
    </row>
    <row r="29" spans="2:8" s="7" customFormat="1" ht="15" x14ac:dyDescent="0.25">
      <c r="B29" s="311" t="s">
        <v>52</v>
      </c>
      <c r="C29" s="312">
        <v>42045000000</v>
      </c>
      <c r="D29" s="313">
        <f t="shared" si="1"/>
        <v>6021723.7497529434</v>
      </c>
      <c r="E29" s="314">
        <f t="shared" si="2"/>
        <v>5.3899147253829152E-3</v>
      </c>
      <c r="G29" s="311"/>
      <c r="H29" s="312"/>
    </row>
    <row r="30" spans="2:8" s="7" customFormat="1" ht="15" x14ac:dyDescent="0.25">
      <c r="B30" s="311" t="s">
        <v>77</v>
      </c>
      <c r="C30" s="312">
        <v>33063000000</v>
      </c>
      <c r="D30" s="313">
        <f t="shared" si="1"/>
        <v>4735313.4103479981</v>
      </c>
      <c r="E30" s="314">
        <f t="shared" si="2"/>
        <v>4.2384766456257661E-3</v>
      </c>
      <c r="G30" s="311"/>
      <c r="H30" s="312"/>
    </row>
    <row r="31" spans="2:8" s="7" customFormat="1" ht="15" x14ac:dyDescent="0.25">
      <c r="B31" s="311" t="s">
        <v>183</v>
      </c>
      <c r="C31" s="312">
        <v>31000000000</v>
      </c>
      <c r="D31" s="313">
        <f t="shared" si="1"/>
        <v>4439848.6441275124</v>
      </c>
      <c r="E31" s="314">
        <f t="shared" si="2"/>
        <v>3.974012521985263E-3</v>
      </c>
      <c r="G31" s="311"/>
      <c r="H31" s="312"/>
    </row>
    <row r="32" spans="2:8" s="7" customFormat="1" ht="15" x14ac:dyDescent="0.25">
      <c r="B32" s="311" t="s">
        <v>176</v>
      </c>
      <c r="C32" s="312">
        <v>25939000000</v>
      </c>
      <c r="D32" s="313">
        <f t="shared" si="1"/>
        <v>3715007.5477426951</v>
      </c>
      <c r="E32" s="314">
        <f t="shared" si="2"/>
        <v>3.3252229292830881E-3</v>
      </c>
      <c r="G32" s="311"/>
      <c r="H32" s="312"/>
    </row>
    <row r="33" spans="2:8" s="7" customFormat="1" ht="15" x14ac:dyDescent="0.25">
      <c r="B33" s="311" t="s">
        <v>172</v>
      </c>
      <c r="C33" s="312">
        <v>15645000000</v>
      </c>
      <c r="D33" s="313">
        <f t="shared" si="1"/>
        <v>2240691.3560443525</v>
      </c>
      <c r="E33" s="314">
        <f t="shared" si="2"/>
        <v>2.0055943840793368E-3</v>
      </c>
      <c r="G33" s="311"/>
      <c r="H33" s="312"/>
    </row>
    <row r="34" spans="2:8" s="7" customFormat="1" ht="15" x14ac:dyDescent="0.25">
      <c r="B34" s="311" t="s">
        <v>76</v>
      </c>
      <c r="C34" s="312">
        <v>15203000000</v>
      </c>
      <c r="D34" s="313">
        <f t="shared" si="1"/>
        <v>2177387.7076345347</v>
      </c>
      <c r="E34" s="314">
        <f t="shared" si="2"/>
        <v>1.9489326571529662E-3</v>
      </c>
      <c r="G34" s="311"/>
      <c r="H34" s="312"/>
    </row>
    <row r="35" spans="2:8" s="7" customFormat="1" ht="15" x14ac:dyDescent="0.25">
      <c r="B35" s="311" t="s">
        <v>162</v>
      </c>
      <c r="C35" s="312">
        <v>12500000000</v>
      </c>
      <c r="D35" s="313">
        <f t="shared" si="1"/>
        <v>1790261.5500514163</v>
      </c>
      <c r="E35" s="314">
        <f t="shared" si="2"/>
        <v>1.6024244040263157E-3</v>
      </c>
      <c r="G35" s="311"/>
      <c r="H35" s="312"/>
    </row>
    <row r="36" spans="2:8" s="7" customFormat="1" ht="15" x14ac:dyDescent="0.25">
      <c r="B36" s="311" t="s">
        <v>75</v>
      </c>
      <c r="C36" s="312">
        <v>11544000000</v>
      </c>
      <c r="D36" s="313">
        <f t="shared" si="1"/>
        <v>1653342.346703484</v>
      </c>
      <c r="E36" s="314">
        <f t="shared" si="2"/>
        <v>1.4798709856063831E-3</v>
      </c>
      <c r="G36" s="311"/>
      <c r="H36" s="312"/>
    </row>
    <row r="37" spans="2:8" s="7" customFormat="1" ht="15" x14ac:dyDescent="0.25">
      <c r="B37" s="311" t="s">
        <v>55</v>
      </c>
      <c r="C37" s="312">
        <v>10000000000</v>
      </c>
      <c r="D37" s="313">
        <f t="shared" si="1"/>
        <v>1432209.240041133</v>
      </c>
      <c r="E37" s="314">
        <f t="shared" si="2"/>
        <v>1.2819395232210526E-3</v>
      </c>
      <c r="G37" s="311"/>
      <c r="H37" s="312"/>
    </row>
    <row r="38" spans="2:8" s="7" customFormat="1" ht="15" x14ac:dyDescent="0.25">
      <c r="B38" s="311" t="s">
        <v>60</v>
      </c>
      <c r="C38" s="312">
        <v>10000000000</v>
      </c>
      <c r="D38" s="313">
        <f t="shared" si="1"/>
        <v>1432209.240041133</v>
      </c>
      <c r="E38" s="314">
        <f t="shared" si="2"/>
        <v>1.2819395232210526E-3</v>
      </c>
      <c r="G38" s="311"/>
      <c r="H38" s="312"/>
    </row>
    <row r="39" spans="2:8" s="7" customFormat="1" ht="15" x14ac:dyDescent="0.25">
      <c r="B39" s="311" t="s">
        <v>58</v>
      </c>
      <c r="C39" s="312">
        <v>6992000000</v>
      </c>
      <c r="D39" s="313">
        <f t="shared" si="1"/>
        <v>1001400.7006367602</v>
      </c>
      <c r="E39" s="314">
        <f t="shared" si="2"/>
        <v>8.9633211463615995E-4</v>
      </c>
      <c r="G39" s="311"/>
      <c r="H39" s="312"/>
    </row>
    <row r="40" spans="2:8" s="7" customFormat="1" ht="15" x14ac:dyDescent="0.25">
      <c r="B40" s="311" t="s">
        <v>174</v>
      </c>
      <c r="C40" s="312">
        <v>6800000000</v>
      </c>
      <c r="D40" s="313">
        <f t="shared" si="1"/>
        <v>973902.28322797047</v>
      </c>
      <c r="E40" s="314">
        <f t="shared" si="2"/>
        <v>8.7171887579031576E-4</v>
      </c>
      <c r="G40" s="311"/>
      <c r="H40" s="312"/>
    </row>
    <row r="41" spans="2:8" s="7" customFormat="1" ht="15" x14ac:dyDescent="0.25">
      <c r="B41" s="311" t="s">
        <v>167</v>
      </c>
      <c r="C41" s="312">
        <v>3100000000</v>
      </c>
      <c r="D41" s="313">
        <f t="shared" si="1"/>
        <v>443984.86441275122</v>
      </c>
      <c r="E41" s="314">
        <f t="shared" si="2"/>
        <v>3.974012521985263E-4</v>
      </c>
      <c r="G41" s="311"/>
      <c r="H41" s="312"/>
    </row>
    <row r="42" spans="2:8" s="7" customFormat="1" ht="15" x14ac:dyDescent="0.25">
      <c r="B42" s="311" t="s">
        <v>61</v>
      </c>
      <c r="C42" s="312">
        <v>3000000000</v>
      </c>
      <c r="D42" s="313">
        <f t="shared" si="1"/>
        <v>429662.7720123399</v>
      </c>
      <c r="E42" s="314">
        <f t="shared" si="2"/>
        <v>3.8458185696631578E-4</v>
      </c>
      <c r="G42" s="311"/>
      <c r="H42" s="312"/>
    </row>
    <row r="43" spans="2:8" s="7" customFormat="1" ht="15" x14ac:dyDescent="0.25">
      <c r="B43" s="311" t="s">
        <v>56</v>
      </c>
      <c r="C43" s="312">
        <v>3000000000</v>
      </c>
      <c r="D43" s="313">
        <f t="shared" si="1"/>
        <v>429662.7720123399</v>
      </c>
      <c r="E43" s="314">
        <f t="shared" si="2"/>
        <v>3.8458185696631578E-4</v>
      </c>
      <c r="G43" s="311"/>
      <c r="H43" s="312"/>
    </row>
    <row r="44" spans="2:8" s="7" customFormat="1" ht="15" x14ac:dyDescent="0.25">
      <c r="B44" s="311" t="s">
        <v>177</v>
      </c>
      <c r="C44" s="312">
        <v>2500000000</v>
      </c>
      <c r="D44" s="313">
        <f t="shared" si="1"/>
        <v>358052.31001028325</v>
      </c>
      <c r="E44" s="314">
        <f t="shared" si="2"/>
        <v>3.2048488080526315E-4</v>
      </c>
      <c r="G44" s="311"/>
      <c r="H44" s="312"/>
    </row>
    <row r="45" spans="2:8" s="7" customFormat="1" ht="15" x14ac:dyDescent="0.25">
      <c r="B45" s="311" t="s">
        <v>57</v>
      </c>
      <c r="C45" s="312">
        <v>2250000000</v>
      </c>
      <c r="D45" s="313">
        <f t="shared" si="1"/>
        <v>322247.07900925493</v>
      </c>
      <c r="E45" s="314">
        <f t="shared" si="2"/>
        <v>2.8843639272473683E-4</v>
      </c>
      <c r="G45" s="311"/>
      <c r="H45" s="312"/>
    </row>
    <row r="46" spans="2:8" s="7" customFormat="1" ht="15" x14ac:dyDescent="0.25">
      <c r="B46" s="311" t="s">
        <v>46</v>
      </c>
      <c r="C46" s="312">
        <v>1180000000</v>
      </c>
      <c r="D46" s="313">
        <f t="shared" si="1"/>
        <v>169000.6903248537</v>
      </c>
      <c r="E46" s="314">
        <f t="shared" si="2"/>
        <v>1.5126886374008421E-4</v>
      </c>
      <c r="G46" s="311"/>
      <c r="H46" s="312"/>
    </row>
    <row r="47" spans="2:8" s="7" customFormat="1" ht="15" x14ac:dyDescent="0.25">
      <c r="B47" s="311" t="s">
        <v>59</v>
      </c>
      <c r="C47" s="312">
        <v>582000000</v>
      </c>
      <c r="D47" s="313">
        <f t="shared" si="1"/>
        <v>83354.577770393938</v>
      </c>
      <c r="E47" s="314">
        <f t="shared" si="2"/>
        <v>7.4608880251465253E-5</v>
      </c>
      <c r="G47" s="311"/>
      <c r="H47" s="312"/>
    </row>
    <row r="48" spans="2:8" s="7" customFormat="1" ht="15" x14ac:dyDescent="0.25">
      <c r="B48" s="311" t="s">
        <v>63</v>
      </c>
      <c r="C48" s="312">
        <v>500000000</v>
      </c>
      <c r="D48" s="313">
        <f t="shared" si="1"/>
        <v>71610.462002056651</v>
      </c>
      <c r="E48" s="314">
        <f t="shared" si="2"/>
        <v>6.409697616105263E-5</v>
      </c>
      <c r="G48" s="311"/>
      <c r="H48" s="312"/>
    </row>
    <row r="49" spans="2:8" s="7" customFormat="1" ht="15" x14ac:dyDescent="0.25">
      <c r="B49" s="311" t="s">
        <v>168</v>
      </c>
      <c r="C49" s="312">
        <v>61000000</v>
      </c>
      <c r="D49" s="313">
        <f t="shared" si="1"/>
        <v>8736.4763642509115</v>
      </c>
      <c r="E49" s="314">
        <f t="shared" si="2"/>
        <v>7.8198310916484201E-6</v>
      </c>
      <c r="G49" s="311"/>
      <c r="H49" s="312"/>
    </row>
    <row r="50" spans="2:8" s="7" customFormat="1" ht="15" x14ac:dyDescent="0.25">
      <c r="B50" s="311" t="s">
        <v>65</v>
      </c>
      <c r="C50" s="312">
        <v>1000000</v>
      </c>
      <c r="D50" s="313">
        <f t="shared" si="1"/>
        <v>143.2209240041133</v>
      </c>
      <c r="E50" s="314">
        <f t="shared" si="2"/>
        <v>1.2819395232210524E-7</v>
      </c>
      <c r="G50" s="31"/>
    </row>
    <row r="51" spans="2:8" s="7" customFormat="1" ht="15" x14ac:dyDescent="0.25">
      <c r="B51" s="311"/>
      <c r="C51" s="315">
        <f>SUM(C8:C50)</f>
        <v>7800680000000</v>
      </c>
      <c r="D51" s="316">
        <f>SUM(D8:D50)</f>
        <v>1117220597.4604058</v>
      </c>
      <c r="E51" s="317">
        <f>SUM(E8:E50)</f>
        <v>1</v>
      </c>
      <c r="G51" s="31"/>
    </row>
    <row r="52" spans="2:8" s="23" customFormat="1" ht="15" x14ac:dyDescent="0.25"/>
    <row r="53" spans="2:8" s="7" customFormat="1" ht="15" x14ac:dyDescent="0.25">
      <c r="B53" s="53" t="s">
        <v>184</v>
      </c>
      <c r="C53" s="76">
        <v>6982.22</v>
      </c>
      <c r="D53"/>
      <c r="E53"/>
    </row>
    <row r="54" spans="2:8" ht="15" x14ac:dyDescent="0.25">
      <c r="B54" s="74" t="s">
        <v>159</v>
      </c>
      <c r="C54" s="53"/>
      <c r="D54" s="32"/>
      <c r="E54" s="70"/>
    </row>
    <row r="55" spans="2:8" ht="15" x14ac:dyDescent="0.25">
      <c r="D55" s="32"/>
      <c r="E55" s="70"/>
    </row>
    <row r="56" spans="2:8" ht="15" hidden="1" customHeight="1" x14ac:dyDescent="0.25">
      <c r="B56" s="24"/>
      <c r="C56" s="24"/>
      <c r="D56" s="7"/>
    </row>
    <row r="57" spans="2:8" ht="0" hidden="1" customHeight="1" x14ac:dyDescent="0.25">
      <c r="B57" s="24"/>
      <c r="C57" s="24"/>
      <c r="D57" s="22"/>
    </row>
    <row r="58" spans="2:8" ht="15" hidden="1" customHeight="1" x14ac:dyDescent="0.25">
      <c r="B58" s="24"/>
      <c r="C58" s="24"/>
    </row>
    <row r="59" spans="2:8" ht="15" hidden="1" customHeight="1" x14ac:dyDescent="0.25">
      <c r="B59" s="213" t="s">
        <v>73</v>
      </c>
      <c r="C59" s="24"/>
    </row>
    <row r="60" spans="2:8" ht="15" x14ac:dyDescent="0.25">
      <c r="B60" s="24"/>
      <c r="C60" s="24"/>
    </row>
    <row r="61" spans="2:8" ht="15" hidden="1" customHeight="1" x14ac:dyDescent="0.25">
      <c r="C61" s="22"/>
    </row>
    <row r="62" spans="2:8" ht="0" hidden="1" customHeight="1" x14ac:dyDescent="0.25">
      <c r="C62" s="22"/>
    </row>
    <row r="64" spans="2:8" ht="15" x14ac:dyDescent="0.25"/>
    <row r="65" ht="15" hidden="1" customHeight="1" x14ac:dyDescent="0.25"/>
    <row r="77" ht="15" x14ac:dyDescent="0.25"/>
    <row r="78" ht="15" hidden="1" customHeight="1" x14ac:dyDescent="0.25"/>
    <row r="85" ht="15" x14ac:dyDescent="0.25"/>
    <row r="86" ht="15" x14ac:dyDescent="0.25"/>
    <row r="87" ht="15" x14ac:dyDescent="0.25"/>
    <row r="88" ht="15" hidden="1" customHeight="1" x14ac:dyDescent="0.25"/>
    <row r="92" ht="15" x14ac:dyDescent="0.25"/>
    <row r="93" ht="15" hidden="1" customHeight="1" x14ac:dyDescent="0.25"/>
    <row r="95" ht="15" x14ac:dyDescent="0.25"/>
    <row r="96" ht="15" x14ac:dyDescent="0.25"/>
    <row r="97" ht="15" hidden="1" customHeight="1" x14ac:dyDescent="0.25"/>
    <row r="98" ht="15" x14ac:dyDescent="0.25"/>
    <row r="99" ht="15" x14ac:dyDescent="0.25"/>
    <row r="100" ht="15" x14ac:dyDescent="0.25"/>
    <row r="101" ht="15" hidden="1" customHeight="1" x14ac:dyDescent="0.25"/>
    <row r="102" ht="15" x14ac:dyDescent="0.25"/>
    <row r="103" ht="15" x14ac:dyDescent="0.25"/>
    <row r="104" ht="15" x14ac:dyDescent="0.25"/>
    <row r="105" ht="15" hidden="1" customHeight="1" x14ac:dyDescent="0.25"/>
    <row r="110" ht="15" x14ac:dyDescent="0.25"/>
    <row r="111" ht="15" hidden="1" customHeight="1" x14ac:dyDescent="0.25"/>
    <row r="112" ht="15" x14ac:dyDescent="0.25"/>
    <row r="113" ht="15" hidden="1" customHeight="1" x14ac:dyDescent="0.25"/>
    <row r="115" ht="15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hidden="1" customHeight="1" x14ac:dyDescent="0.25"/>
    <row r="123" ht="15" x14ac:dyDescent="0.25"/>
    <row r="124" ht="15" hidden="1" customHeight="1" x14ac:dyDescent="0.25"/>
  </sheetData>
  <mergeCells count="1">
    <mergeCell ref="B6:E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8"/>
  <sheetViews>
    <sheetView showGridLines="0" zoomScaleNormal="100" workbookViewId="0">
      <selection activeCell="B7" sqref="B7:O7"/>
    </sheetView>
  </sheetViews>
  <sheetFormatPr baseColWidth="10" defaultColWidth="0" defaultRowHeight="15" zeroHeight="1" x14ac:dyDescent="0.25"/>
  <cols>
    <col min="1" max="1" width="10.28515625" style="7" customWidth="1"/>
    <col min="2" max="2" width="13" style="7" customWidth="1"/>
    <col min="3" max="3" width="42.85546875" style="23" bestFit="1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32"/>
      <c r="C5" s="4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44" t="s">
        <v>111</v>
      </c>
      <c r="C6" s="344"/>
      <c r="D6" s="344"/>
      <c r="E6" s="344"/>
      <c r="F6" s="344"/>
      <c r="G6" s="344"/>
      <c r="H6" s="344"/>
      <c r="I6" s="344"/>
      <c r="J6" s="344"/>
      <c r="K6" s="344"/>
      <c r="L6" s="344"/>
      <c r="M6" s="344"/>
      <c r="N6" s="344"/>
      <c r="O6" s="344"/>
      <c r="P6" s="14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43" t="s">
        <v>112</v>
      </c>
      <c r="C7" s="343"/>
      <c r="D7" s="343"/>
      <c r="E7" s="343"/>
      <c r="F7" s="343"/>
      <c r="G7" s="343"/>
      <c r="H7" s="343"/>
      <c r="I7" s="343"/>
      <c r="J7" s="343"/>
      <c r="K7" s="343"/>
      <c r="L7" s="343"/>
      <c r="M7" s="343"/>
      <c r="N7" s="343"/>
      <c r="O7" s="343"/>
      <c r="P7" s="14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25.5" x14ac:dyDescent="0.25">
      <c r="A8" s="2"/>
      <c r="B8" s="77" t="s">
        <v>113</v>
      </c>
      <c r="C8" s="77" t="s">
        <v>114</v>
      </c>
      <c r="D8" s="77" t="s">
        <v>138</v>
      </c>
      <c r="E8" s="77" t="s">
        <v>115</v>
      </c>
      <c r="F8" s="77" t="s">
        <v>116</v>
      </c>
      <c r="G8" s="77" t="s">
        <v>117</v>
      </c>
      <c r="H8" s="77" t="s">
        <v>118</v>
      </c>
      <c r="I8" s="77" t="s">
        <v>119</v>
      </c>
      <c r="J8" s="77" t="s">
        <v>120</v>
      </c>
      <c r="K8" s="78" t="s">
        <v>121</v>
      </c>
      <c r="L8" s="79" t="s">
        <v>122</v>
      </c>
      <c r="M8" s="77" t="s">
        <v>123</v>
      </c>
      <c r="N8" s="77" t="s">
        <v>124</v>
      </c>
      <c r="O8" s="77" t="s">
        <v>125</v>
      </c>
      <c r="P8" s="11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2"/>
      <c r="B9" s="80" t="s">
        <v>19</v>
      </c>
      <c r="C9" s="81" t="s">
        <v>131</v>
      </c>
      <c r="D9" s="82" t="s">
        <v>20</v>
      </c>
      <c r="E9" s="82" t="s">
        <v>21</v>
      </c>
      <c r="F9" s="83">
        <v>60000</v>
      </c>
      <c r="G9" s="83">
        <v>1000000</v>
      </c>
      <c r="H9" s="204">
        <v>43397</v>
      </c>
      <c r="I9" s="204">
        <v>47050</v>
      </c>
      <c r="J9" s="84">
        <v>10</v>
      </c>
      <c r="K9" s="85">
        <v>7.9000000000000001E-2</v>
      </c>
      <c r="L9" s="268">
        <f t="shared" ref="L9:L11" si="0">+F9*G9</f>
        <v>60000000000</v>
      </c>
      <c r="M9" s="84" t="s">
        <v>5</v>
      </c>
      <c r="N9" s="87" t="s">
        <v>2</v>
      </c>
      <c r="O9" s="323" t="s">
        <v>139</v>
      </c>
      <c r="P9" s="21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88" t="s">
        <v>38</v>
      </c>
      <c r="C10" s="256" t="s">
        <v>126</v>
      </c>
      <c r="D10" s="82" t="s">
        <v>20</v>
      </c>
      <c r="E10" s="82" t="s">
        <v>21</v>
      </c>
      <c r="F10" s="83">
        <v>80000</v>
      </c>
      <c r="G10" s="83">
        <v>1000000</v>
      </c>
      <c r="H10" s="204">
        <v>43397</v>
      </c>
      <c r="I10" s="204">
        <v>47050</v>
      </c>
      <c r="J10" s="84">
        <v>10</v>
      </c>
      <c r="K10" s="85">
        <v>7.9000000000000001E-2</v>
      </c>
      <c r="L10" s="268">
        <f t="shared" si="0"/>
        <v>80000000000</v>
      </c>
      <c r="M10" s="84" t="s">
        <v>5</v>
      </c>
      <c r="N10" s="87" t="s">
        <v>2</v>
      </c>
      <c r="O10" s="323" t="s">
        <v>139</v>
      </c>
      <c r="P10" s="10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267" t="s">
        <v>186</v>
      </c>
      <c r="C11" s="318" t="s">
        <v>132</v>
      </c>
      <c r="D11" s="82" t="s">
        <v>20</v>
      </c>
      <c r="E11" s="82" t="s">
        <v>21</v>
      </c>
      <c r="F11" s="83">
        <v>12019</v>
      </c>
      <c r="G11" s="83">
        <v>1000000</v>
      </c>
      <c r="H11" s="204">
        <v>43397</v>
      </c>
      <c r="I11" s="204">
        <v>47050</v>
      </c>
      <c r="J11" s="84">
        <v>10</v>
      </c>
      <c r="K11" s="85">
        <v>7.9000000000000001E-2</v>
      </c>
      <c r="L11" s="268">
        <f t="shared" si="0"/>
        <v>12019000000</v>
      </c>
      <c r="M11" s="84" t="s">
        <v>5</v>
      </c>
      <c r="N11" s="87" t="s">
        <v>2</v>
      </c>
      <c r="O11" s="323" t="s">
        <v>139</v>
      </c>
      <c r="P11" s="10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x14ac:dyDescent="0.25">
      <c r="A12" s="2"/>
      <c r="B12" s="334" t="s">
        <v>22</v>
      </c>
      <c r="C12" s="337" t="s">
        <v>127</v>
      </c>
      <c r="D12" s="90" t="s">
        <v>20</v>
      </c>
      <c r="E12" s="90" t="s">
        <v>21</v>
      </c>
      <c r="F12" s="91">
        <v>150000</v>
      </c>
      <c r="G12" s="91">
        <v>1000000</v>
      </c>
      <c r="H12" s="205">
        <v>43397</v>
      </c>
      <c r="I12" s="205">
        <v>47050</v>
      </c>
      <c r="J12" s="93">
        <v>10</v>
      </c>
      <c r="K12" s="94">
        <v>7.9000000000000001E-2</v>
      </c>
      <c r="L12" s="269">
        <f>30000000000+19000000000+31000000000+30000000000+20000000000+20000000000</f>
        <v>150000000000</v>
      </c>
      <c r="M12" s="93" t="s">
        <v>5</v>
      </c>
      <c r="N12" s="96" t="s">
        <v>2</v>
      </c>
      <c r="O12" s="321" t="s">
        <v>139</v>
      </c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"/>
      <c r="B13" s="336"/>
      <c r="C13" s="339"/>
      <c r="D13" s="82" t="s">
        <v>24</v>
      </c>
      <c r="E13" s="82" t="s">
        <v>25</v>
      </c>
      <c r="F13" s="83">
        <v>20000</v>
      </c>
      <c r="G13" s="83">
        <v>1000000</v>
      </c>
      <c r="H13" s="204">
        <v>44055</v>
      </c>
      <c r="I13" s="204">
        <v>49533</v>
      </c>
      <c r="J13" s="84">
        <v>15</v>
      </c>
      <c r="K13" s="85">
        <v>9.5000000000000001E-2</v>
      </c>
      <c r="L13" s="268">
        <v>20000000000</v>
      </c>
      <c r="M13" s="84" t="s">
        <v>5</v>
      </c>
      <c r="N13" s="87" t="s">
        <v>2</v>
      </c>
      <c r="O13" s="324" t="s">
        <v>139</v>
      </c>
      <c r="P13" s="10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25">
      <c r="A14" s="2"/>
      <c r="B14" s="334" t="s">
        <v>28</v>
      </c>
      <c r="C14" s="337" t="s">
        <v>133</v>
      </c>
      <c r="D14" s="98" t="s">
        <v>20</v>
      </c>
      <c r="E14" s="98" t="s">
        <v>21</v>
      </c>
      <c r="F14" s="307">
        <v>148050</v>
      </c>
      <c r="G14" s="307">
        <v>1000000</v>
      </c>
      <c r="H14" s="206">
        <v>43397</v>
      </c>
      <c r="I14" s="206">
        <v>47050</v>
      </c>
      <c r="J14" s="99">
        <v>10</v>
      </c>
      <c r="K14" s="100">
        <v>7.9000000000000001E-2</v>
      </c>
      <c r="L14" s="308">
        <f t="shared" ref="L14:L28" si="1">+F14*G14</f>
        <v>148050000000</v>
      </c>
      <c r="M14" s="99" t="s">
        <v>5</v>
      </c>
      <c r="N14" s="304" t="s">
        <v>2</v>
      </c>
      <c r="O14" s="325" t="s">
        <v>139</v>
      </c>
      <c r="P14" s="10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35"/>
      <c r="C15" s="338"/>
      <c r="D15" s="90" t="s">
        <v>24</v>
      </c>
      <c r="E15" s="90" t="s">
        <v>25</v>
      </c>
      <c r="F15" s="91">
        <v>140000</v>
      </c>
      <c r="G15" s="91">
        <v>1000000</v>
      </c>
      <c r="H15" s="205">
        <v>44055</v>
      </c>
      <c r="I15" s="205">
        <v>49533</v>
      </c>
      <c r="J15" s="95">
        <v>15</v>
      </c>
      <c r="K15" s="94">
        <v>9.5000000000000001E-2</v>
      </c>
      <c r="L15" s="309">
        <f t="shared" si="1"/>
        <v>140000000000</v>
      </c>
      <c r="M15" s="93" t="s">
        <v>5</v>
      </c>
      <c r="N15" s="305" t="s">
        <v>2</v>
      </c>
      <c r="O15" s="326" t="s">
        <v>139</v>
      </c>
      <c r="P15" s="10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36"/>
      <c r="C16" s="339"/>
      <c r="D16" s="82" t="s">
        <v>26</v>
      </c>
      <c r="E16" s="82" t="s">
        <v>27</v>
      </c>
      <c r="F16" s="83">
        <v>200000</v>
      </c>
      <c r="G16" s="83">
        <v>1000000</v>
      </c>
      <c r="H16" s="204">
        <v>44090</v>
      </c>
      <c r="I16" s="204">
        <v>51395</v>
      </c>
      <c r="J16" s="86">
        <v>20</v>
      </c>
      <c r="K16" s="85">
        <v>9.9000000000000005E-2</v>
      </c>
      <c r="L16" s="105">
        <f t="shared" si="1"/>
        <v>200000000000</v>
      </c>
      <c r="M16" s="84" t="s">
        <v>5</v>
      </c>
      <c r="N16" s="306" t="s">
        <v>2</v>
      </c>
      <c r="O16" s="324" t="s">
        <v>139</v>
      </c>
      <c r="P16" s="10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x14ac:dyDescent="0.25">
      <c r="A17" s="2"/>
      <c r="B17" s="335" t="s">
        <v>29</v>
      </c>
      <c r="C17" s="338" t="s">
        <v>134</v>
      </c>
      <c r="D17" s="90" t="s">
        <v>20</v>
      </c>
      <c r="E17" s="90" t="s">
        <v>21</v>
      </c>
      <c r="F17" s="91">
        <v>180000</v>
      </c>
      <c r="G17" s="91">
        <v>1000000</v>
      </c>
      <c r="H17" s="205">
        <v>43397</v>
      </c>
      <c r="I17" s="205">
        <v>47050</v>
      </c>
      <c r="J17" s="93">
        <v>10</v>
      </c>
      <c r="K17" s="94">
        <v>7.9000000000000001E-2</v>
      </c>
      <c r="L17" s="270">
        <f t="shared" si="1"/>
        <v>180000000000</v>
      </c>
      <c r="M17" s="93" t="s">
        <v>5</v>
      </c>
      <c r="N17" s="96" t="s">
        <v>2</v>
      </c>
      <c r="O17" s="325" t="s">
        <v>139</v>
      </c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35"/>
      <c r="C18" s="338"/>
      <c r="D18" s="90" t="s">
        <v>26</v>
      </c>
      <c r="E18" s="90" t="s">
        <v>27</v>
      </c>
      <c r="F18" s="91">
        <v>263774</v>
      </c>
      <c r="G18" s="91">
        <v>1000000</v>
      </c>
      <c r="H18" s="205">
        <v>44090</v>
      </c>
      <c r="I18" s="205">
        <v>51395</v>
      </c>
      <c r="J18" s="95">
        <v>20</v>
      </c>
      <c r="K18" s="94">
        <v>9.9000000000000005E-2</v>
      </c>
      <c r="L18" s="270">
        <f t="shared" si="1"/>
        <v>263774000000</v>
      </c>
      <c r="M18" s="93" t="s">
        <v>5</v>
      </c>
      <c r="N18" s="96" t="s">
        <v>2</v>
      </c>
      <c r="O18" s="326" t="s">
        <v>139</v>
      </c>
      <c r="P18" s="10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35"/>
      <c r="C19" s="338"/>
      <c r="D19" s="90" t="s">
        <v>30</v>
      </c>
      <c r="E19" s="90" t="s">
        <v>32</v>
      </c>
      <c r="F19" s="91">
        <v>20000</v>
      </c>
      <c r="G19" s="91">
        <v>1000000</v>
      </c>
      <c r="H19" s="205">
        <v>44258</v>
      </c>
      <c r="I19" s="205">
        <v>47910</v>
      </c>
      <c r="J19" s="95">
        <v>10</v>
      </c>
      <c r="K19" s="94">
        <v>7.8E-2</v>
      </c>
      <c r="L19" s="270">
        <f t="shared" si="1"/>
        <v>20000000000</v>
      </c>
      <c r="M19" s="93" t="s">
        <v>5</v>
      </c>
      <c r="N19" s="96" t="s">
        <v>2</v>
      </c>
      <c r="O19" s="321" t="s">
        <v>139</v>
      </c>
      <c r="P19" s="10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x14ac:dyDescent="0.25">
      <c r="A20" s="2"/>
      <c r="B20" s="336"/>
      <c r="C20" s="339"/>
      <c r="D20" s="82" t="s">
        <v>31</v>
      </c>
      <c r="E20" s="82" t="s">
        <v>33</v>
      </c>
      <c r="F20" s="83">
        <v>20000</v>
      </c>
      <c r="G20" s="83">
        <v>1000000</v>
      </c>
      <c r="H20" s="204">
        <v>44258</v>
      </c>
      <c r="I20" s="204">
        <v>49737</v>
      </c>
      <c r="J20" s="86">
        <v>15</v>
      </c>
      <c r="K20" s="85">
        <v>0.08</v>
      </c>
      <c r="L20" s="105">
        <f t="shared" si="1"/>
        <v>20000000000</v>
      </c>
      <c r="M20" s="84" t="s">
        <v>5</v>
      </c>
      <c r="N20" s="87" t="s">
        <v>2</v>
      </c>
      <c r="O20" s="324" t="s">
        <v>139</v>
      </c>
      <c r="P20" s="10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x14ac:dyDescent="0.25">
      <c r="A21" s="2"/>
      <c r="B21" s="319" t="s">
        <v>34</v>
      </c>
      <c r="C21" s="266" t="s">
        <v>135</v>
      </c>
      <c r="D21" s="82" t="s">
        <v>30</v>
      </c>
      <c r="E21" s="82" t="s">
        <v>32</v>
      </c>
      <c r="F21" s="83">
        <v>104000</v>
      </c>
      <c r="G21" s="83">
        <v>1000000</v>
      </c>
      <c r="H21" s="204">
        <v>44258</v>
      </c>
      <c r="I21" s="204">
        <v>47910</v>
      </c>
      <c r="J21" s="86">
        <v>10</v>
      </c>
      <c r="K21" s="85">
        <v>7.8E-2</v>
      </c>
      <c r="L21" s="105">
        <f t="shared" si="1"/>
        <v>104000000000</v>
      </c>
      <c r="M21" s="84" t="s">
        <v>5</v>
      </c>
      <c r="N21" s="87" t="s">
        <v>2</v>
      </c>
      <c r="O21" s="323" t="s">
        <v>139</v>
      </c>
      <c r="P21" s="10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x14ac:dyDescent="0.25">
      <c r="A22" s="2"/>
      <c r="B22" s="334" t="s">
        <v>35</v>
      </c>
      <c r="C22" s="337" t="s">
        <v>135</v>
      </c>
      <c r="D22" s="90" t="s">
        <v>30</v>
      </c>
      <c r="E22" s="90" t="s">
        <v>32</v>
      </c>
      <c r="F22" s="91">
        <v>253954</v>
      </c>
      <c r="G22" s="91">
        <v>1000000</v>
      </c>
      <c r="H22" s="205">
        <v>44258</v>
      </c>
      <c r="I22" s="205">
        <v>47910</v>
      </c>
      <c r="J22" s="95">
        <v>10</v>
      </c>
      <c r="K22" s="94">
        <v>7.8E-2</v>
      </c>
      <c r="L22" s="270">
        <f t="shared" si="1"/>
        <v>253954000000</v>
      </c>
      <c r="M22" s="93" t="s">
        <v>5</v>
      </c>
      <c r="N22" s="96" t="s">
        <v>2</v>
      </c>
      <c r="O22" s="321" t="s">
        <v>139</v>
      </c>
      <c r="P22" s="10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35"/>
      <c r="C23" s="338"/>
      <c r="D23" s="90" t="s">
        <v>31</v>
      </c>
      <c r="E23" s="90" t="s">
        <v>33</v>
      </c>
      <c r="F23" s="91">
        <v>247600</v>
      </c>
      <c r="G23" s="91">
        <v>1000000</v>
      </c>
      <c r="H23" s="205">
        <v>44258</v>
      </c>
      <c r="I23" s="205">
        <v>49737</v>
      </c>
      <c r="J23" s="95">
        <v>15</v>
      </c>
      <c r="K23" s="94">
        <v>0.08</v>
      </c>
      <c r="L23" s="270">
        <f t="shared" si="1"/>
        <v>247600000000</v>
      </c>
      <c r="M23" s="93" t="s">
        <v>5</v>
      </c>
      <c r="N23" s="96" t="s">
        <v>2</v>
      </c>
      <c r="O23" s="326" t="s">
        <v>139</v>
      </c>
      <c r="P23" s="10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36"/>
      <c r="C24" s="339"/>
      <c r="D24" s="82" t="s">
        <v>26</v>
      </c>
      <c r="E24" s="82" t="s">
        <v>27</v>
      </c>
      <c r="F24" s="83">
        <v>143100</v>
      </c>
      <c r="G24" s="83">
        <v>1000000</v>
      </c>
      <c r="H24" s="204">
        <v>44090</v>
      </c>
      <c r="I24" s="204">
        <v>51395</v>
      </c>
      <c r="J24" s="86">
        <v>20</v>
      </c>
      <c r="K24" s="85">
        <v>9.9000000000000005E-2</v>
      </c>
      <c r="L24" s="105">
        <f t="shared" si="1"/>
        <v>143100000000</v>
      </c>
      <c r="M24" s="84" t="s">
        <v>5</v>
      </c>
      <c r="N24" s="87" t="s">
        <v>2</v>
      </c>
      <c r="O24" s="324" t="s">
        <v>139</v>
      </c>
      <c r="P24" s="10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x14ac:dyDescent="0.25">
      <c r="A25" s="2"/>
      <c r="B25" s="334" t="s">
        <v>36</v>
      </c>
      <c r="C25" s="337" t="s">
        <v>136</v>
      </c>
      <c r="D25" s="90" t="s">
        <v>20</v>
      </c>
      <c r="E25" s="90" t="s">
        <v>21</v>
      </c>
      <c r="F25" s="91">
        <v>50280</v>
      </c>
      <c r="G25" s="91">
        <v>1000000</v>
      </c>
      <c r="H25" s="205">
        <v>43397</v>
      </c>
      <c r="I25" s="205">
        <v>47050</v>
      </c>
      <c r="J25" s="95">
        <v>10</v>
      </c>
      <c r="K25" s="94">
        <v>7.9000000000000001E-2</v>
      </c>
      <c r="L25" s="270">
        <f t="shared" si="1"/>
        <v>50280000000</v>
      </c>
      <c r="M25" s="93" t="s">
        <v>5</v>
      </c>
      <c r="N25" s="96" t="s">
        <v>2</v>
      </c>
      <c r="O25" s="325" t="s">
        <v>139</v>
      </c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x14ac:dyDescent="0.25">
      <c r="A26" s="2"/>
      <c r="B26" s="335"/>
      <c r="C26" s="338"/>
      <c r="D26" s="90" t="s">
        <v>30</v>
      </c>
      <c r="E26" s="90" t="s">
        <v>32</v>
      </c>
      <c r="F26" s="91">
        <v>36000</v>
      </c>
      <c r="G26" s="91">
        <v>1000000</v>
      </c>
      <c r="H26" s="205">
        <v>44258</v>
      </c>
      <c r="I26" s="205">
        <v>47910</v>
      </c>
      <c r="J26" s="93">
        <v>10</v>
      </c>
      <c r="K26" s="94">
        <v>7.8E-2</v>
      </c>
      <c r="L26" s="270">
        <f t="shared" si="1"/>
        <v>36000000000</v>
      </c>
      <c r="M26" s="93" t="s">
        <v>5</v>
      </c>
      <c r="N26" s="96" t="s">
        <v>2</v>
      </c>
      <c r="O26" s="321" t="s">
        <v>139</v>
      </c>
      <c r="P26" s="10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x14ac:dyDescent="0.25">
      <c r="A27" s="2"/>
      <c r="B27" s="335"/>
      <c r="C27" s="338"/>
      <c r="D27" s="90" t="s">
        <v>31</v>
      </c>
      <c r="E27" s="90" t="s">
        <v>33</v>
      </c>
      <c r="F27" s="91">
        <v>32400</v>
      </c>
      <c r="G27" s="91">
        <v>1000000</v>
      </c>
      <c r="H27" s="205">
        <v>44258</v>
      </c>
      <c r="I27" s="205">
        <v>49737</v>
      </c>
      <c r="J27" s="93">
        <v>15</v>
      </c>
      <c r="K27" s="94">
        <v>0.08</v>
      </c>
      <c r="L27" s="270">
        <f t="shared" si="1"/>
        <v>32400000000</v>
      </c>
      <c r="M27" s="93" t="s">
        <v>5</v>
      </c>
      <c r="N27" s="96" t="s">
        <v>2</v>
      </c>
      <c r="O27" s="326" t="s">
        <v>139</v>
      </c>
      <c r="P27" s="10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x14ac:dyDescent="0.25">
      <c r="A28" s="2"/>
      <c r="B28" s="336"/>
      <c r="C28" s="339"/>
      <c r="D28" s="82" t="s">
        <v>26</v>
      </c>
      <c r="E28" s="82" t="s">
        <v>27</v>
      </c>
      <c r="F28" s="83">
        <v>16900</v>
      </c>
      <c r="G28" s="83">
        <v>1000000</v>
      </c>
      <c r="H28" s="204">
        <v>44090</v>
      </c>
      <c r="I28" s="204">
        <v>51395</v>
      </c>
      <c r="J28" s="84">
        <v>20</v>
      </c>
      <c r="K28" s="85">
        <v>9.9000000000000005E-2</v>
      </c>
      <c r="L28" s="105">
        <f t="shared" si="1"/>
        <v>16900000000</v>
      </c>
      <c r="M28" s="84" t="s">
        <v>5</v>
      </c>
      <c r="N28" s="87" t="s">
        <v>2</v>
      </c>
      <c r="O28" s="324" t="s">
        <v>139</v>
      </c>
      <c r="P28" s="1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x14ac:dyDescent="0.25">
      <c r="A29" s="2"/>
      <c r="B29" s="334" t="s">
        <v>37</v>
      </c>
      <c r="C29" s="337" t="s">
        <v>128</v>
      </c>
      <c r="D29" s="90" t="s">
        <v>30</v>
      </c>
      <c r="E29" s="90" t="s">
        <v>32</v>
      </c>
      <c r="F29" s="91">
        <v>2000</v>
      </c>
      <c r="G29" s="91">
        <v>1000000</v>
      </c>
      <c r="H29" s="205">
        <v>44258</v>
      </c>
      <c r="I29" s="205">
        <v>47910</v>
      </c>
      <c r="J29" s="95">
        <v>10</v>
      </c>
      <c r="K29" s="94">
        <v>7.8E-2</v>
      </c>
      <c r="L29" s="270">
        <f>400000000+1600000000</f>
        <v>2000000000</v>
      </c>
      <c r="M29" s="93" t="s">
        <v>5</v>
      </c>
      <c r="N29" s="96" t="s">
        <v>2</v>
      </c>
      <c r="O29" s="321" t="s">
        <v>139</v>
      </c>
      <c r="P29" s="1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x14ac:dyDescent="0.25">
      <c r="A30" s="2"/>
      <c r="B30" s="335"/>
      <c r="C30" s="338"/>
      <c r="D30" s="90" t="s">
        <v>31</v>
      </c>
      <c r="E30" s="90" t="s">
        <v>33</v>
      </c>
      <c r="F30" s="91">
        <v>800</v>
      </c>
      <c r="G30" s="91">
        <v>1000000</v>
      </c>
      <c r="H30" s="205">
        <v>44258</v>
      </c>
      <c r="I30" s="205">
        <v>49737</v>
      </c>
      <c r="J30" s="95">
        <v>15</v>
      </c>
      <c r="K30" s="94">
        <v>0.08</v>
      </c>
      <c r="L30" s="270">
        <v>800000000</v>
      </c>
      <c r="M30" s="93" t="s">
        <v>5</v>
      </c>
      <c r="N30" s="96" t="s">
        <v>2</v>
      </c>
      <c r="O30" s="326" t="s">
        <v>139</v>
      </c>
      <c r="P30" s="1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x14ac:dyDescent="0.25">
      <c r="A31" s="2"/>
      <c r="B31" s="336"/>
      <c r="C31" s="339"/>
      <c r="D31" s="102" t="s">
        <v>26</v>
      </c>
      <c r="E31" s="102" t="s">
        <v>27</v>
      </c>
      <c r="F31" s="103">
        <v>27538</v>
      </c>
      <c r="G31" s="104">
        <v>1000000</v>
      </c>
      <c r="H31" s="207">
        <v>44090</v>
      </c>
      <c r="I31" s="207">
        <v>51395</v>
      </c>
      <c r="J31" s="105">
        <v>20</v>
      </c>
      <c r="K31" s="106">
        <v>9.9000000000000005E-2</v>
      </c>
      <c r="L31" s="105">
        <f>25708000000+600000000+1230000000</f>
        <v>27538000000</v>
      </c>
      <c r="M31" s="87" t="s">
        <v>5</v>
      </c>
      <c r="N31" s="87" t="s">
        <v>2</v>
      </c>
      <c r="O31" s="324" t="s">
        <v>139</v>
      </c>
      <c r="P31" s="1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x14ac:dyDescent="0.25">
      <c r="A32" s="2"/>
      <c r="B32" s="340" t="s">
        <v>185</v>
      </c>
      <c r="C32" s="337" t="s">
        <v>137</v>
      </c>
      <c r="D32" s="90" t="s">
        <v>41</v>
      </c>
      <c r="E32" s="90" t="s">
        <v>39</v>
      </c>
      <c r="F32" s="107">
        <v>953350</v>
      </c>
      <c r="G32" s="108">
        <v>1000000</v>
      </c>
      <c r="H32" s="208">
        <v>44972</v>
      </c>
      <c r="I32" s="208">
        <v>46798</v>
      </c>
      <c r="J32" s="110">
        <v>5</v>
      </c>
      <c r="K32" s="111">
        <v>8.2500000000000004E-2</v>
      </c>
      <c r="L32" s="271">
        <v>953350000000</v>
      </c>
      <c r="M32" s="96" t="s">
        <v>5</v>
      </c>
      <c r="N32" s="96" t="s">
        <v>2</v>
      </c>
      <c r="O32" s="321" t="s">
        <v>139</v>
      </c>
      <c r="P32" s="1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25.5" customHeight="1" x14ac:dyDescent="0.25">
      <c r="A33" s="2"/>
      <c r="B33" s="341"/>
      <c r="C33" s="339"/>
      <c r="D33" s="82" t="s">
        <v>42</v>
      </c>
      <c r="E33" s="82" t="s">
        <v>40</v>
      </c>
      <c r="F33" s="103">
        <v>1550101</v>
      </c>
      <c r="G33" s="104">
        <v>1000000</v>
      </c>
      <c r="H33" s="207">
        <v>44972</v>
      </c>
      <c r="I33" s="207">
        <v>47529</v>
      </c>
      <c r="J33" s="105">
        <v>7</v>
      </c>
      <c r="K33" s="106">
        <v>9.0300000000000005E-2</v>
      </c>
      <c r="L33" s="272">
        <v>1550101000000</v>
      </c>
      <c r="M33" s="87" t="s">
        <v>5</v>
      </c>
      <c r="N33" s="87" t="s">
        <v>2</v>
      </c>
      <c r="O33" s="324" t="s">
        <v>139</v>
      </c>
      <c r="P33" s="1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x14ac:dyDescent="0.25">
      <c r="A34" s="2"/>
      <c r="B34" s="340" t="s">
        <v>64</v>
      </c>
      <c r="C34" s="337" t="s">
        <v>129</v>
      </c>
      <c r="D34" s="98" t="s">
        <v>41</v>
      </c>
      <c r="E34" s="98" t="s">
        <v>39</v>
      </c>
      <c r="F34" s="112">
        <v>29480</v>
      </c>
      <c r="G34" s="113">
        <v>1000000</v>
      </c>
      <c r="H34" s="209">
        <v>44972</v>
      </c>
      <c r="I34" s="209">
        <v>46798</v>
      </c>
      <c r="J34" s="114">
        <v>5</v>
      </c>
      <c r="K34" s="115">
        <v>8.2500000000000004E-2</v>
      </c>
      <c r="L34" s="273">
        <v>29480000000</v>
      </c>
      <c r="M34" s="99" t="s">
        <v>2</v>
      </c>
      <c r="N34" s="101" t="s">
        <v>2</v>
      </c>
      <c r="O34" s="321" t="s">
        <v>139</v>
      </c>
      <c r="P34" s="1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x14ac:dyDescent="0.25">
      <c r="A35" s="2"/>
      <c r="B35" s="345"/>
      <c r="C35" s="338"/>
      <c r="D35" s="90" t="s">
        <v>42</v>
      </c>
      <c r="E35" s="90" t="s">
        <v>40</v>
      </c>
      <c r="F35" s="107">
        <v>294801</v>
      </c>
      <c r="G35" s="108">
        <v>1000000</v>
      </c>
      <c r="H35" s="208">
        <v>44972</v>
      </c>
      <c r="I35" s="208">
        <v>47529</v>
      </c>
      <c r="J35" s="110">
        <v>7</v>
      </c>
      <c r="K35" s="111">
        <v>9.0300000000000005E-2</v>
      </c>
      <c r="L35" s="271">
        <v>294801000000</v>
      </c>
      <c r="M35" s="93" t="s">
        <v>2</v>
      </c>
      <c r="N35" s="96" t="s">
        <v>2</v>
      </c>
      <c r="O35" s="321" t="s">
        <v>139</v>
      </c>
      <c r="P35" s="1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25">
      <c r="A36" s="2"/>
      <c r="B36" s="345"/>
      <c r="C36" s="338"/>
      <c r="D36" s="90" t="s">
        <v>31</v>
      </c>
      <c r="E36" s="90" t="s">
        <v>33</v>
      </c>
      <c r="F36" s="107">
        <v>560800</v>
      </c>
      <c r="G36" s="108">
        <v>1000000</v>
      </c>
      <c r="H36" s="205">
        <v>44258</v>
      </c>
      <c r="I36" s="205">
        <v>49737</v>
      </c>
      <c r="J36" s="93">
        <v>15</v>
      </c>
      <c r="K36" s="94">
        <v>0.08</v>
      </c>
      <c r="L36" s="271">
        <v>560800000000</v>
      </c>
      <c r="M36" s="93" t="s">
        <v>2</v>
      </c>
      <c r="N36" s="96" t="s">
        <v>2</v>
      </c>
      <c r="O36" s="326" t="s">
        <v>139</v>
      </c>
      <c r="P36" s="1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x14ac:dyDescent="0.25">
      <c r="A37" s="2"/>
      <c r="B37" s="345"/>
      <c r="C37" s="338"/>
      <c r="D37" s="90" t="s">
        <v>66</v>
      </c>
      <c r="E37" s="90" t="s">
        <v>69</v>
      </c>
      <c r="F37" s="107">
        <v>162000</v>
      </c>
      <c r="G37" s="108">
        <v>1000000</v>
      </c>
      <c r="H37" s="205">
        <v>45471</v>
      </c>
      <c r="I37" s="205">
        <v>47297</v>
      </c>
      <c r="J37" s="93">
        <v>5</v>
      </c>
      <c r="K37" s="94">
        <v>7.0999999999999994E-2</v>
      </c>
      <c r="L37" s="271">
        <f>+F37*G37</f>
        <v>162000000000</v>
      </c>
      <c r="M37" s="93" t="s">
        <v>2</v>
      </c>
      <c r="N37" s="96" t="s">
        <v>2</v>
      </c>
      <c r="O37" s="321" t="s">
        <v>139</v>
      </c>
      <c r="P37" s="1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26" customFormat="1" x14ac:dyDescent="0.25">
      <c r="A38" s="2"/>
      <c r="B38" s="345"/>
      <c r="C38" s="338"/>
      <c r="D38" s="90" t="s">
        <v>67</v>
      </c>
      <c r="E38" s="90" t="s">
        <v>70</v>
      </c>
      <c r="F38" s="107">
        <v>118500</v>
      </c>
      <c r="G38" s="108">
        <v>1000000</v>
      </c>
      <c r="H38" s="205">
        <v>45471</v>
      </c>
      <c r="I38" s="205">
        <v>48393</v>
      </c>
      <c r="J38" s="93">
        <v>8</v>
      </c>
      <c r="K38" s="94">
        <v>7.4499999999999997E-2</v>
      </c>
      <c r="L38" s="271">
        <f t="shared" ref="L38" si="2">+F38*G38</f>
        <v>118500000000</v>
      </c>
      <c r="M38" s="93" t="s">
        <v>2</v>
      </c>
      <c r="N38" s="96" t="s">
        <v>2</v>
      </c>
      <c r="O38" s="321" t="s">
        <v>139</v>
      </c>
      <c r="P38" s="10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spans="1:28" s="26" customFormat="1" x14ac:dyDescent="0.25">
      <c r="A39" s="2"/>
      <c r="B39" s="345"/>
      <c r="C39" s="338"/>
      <c r="D39" s="90" t="s">
        <v>68</v>
      </c>
      <c r="E39" s="90" t="s">
        <v>71</v>
      </c>
      <c r="F39" s="107">
        <v>293928</v>
      </c>
      <c r="G39" s="108">
        <v>1000000</v>
      </c>
      <c r="H39" s="205">
        <v>45471</v>
      </c>
      <c r="I39" s="205">
        <v>49123</v>
      </c>
      <c r="J39" s="93">
        <v>10</v>
      </c>
      <c r="K39" s="94">
        <v>7.5999999999999998E-2</v>
      </c>
      <c r="L39" s="271">
        <f>+F39*G39</f>
        <v>293928000000</v>
      </c>
      <c r="M39" s="93" t="s">
        <v>2</v>
      </c>
      <c r="N39" s="96" t="s">
        <v>2</v>
      </c>
      <c r="O39" s="324" t="s">
        <v>139</v>
      </c>
      <c r="P39" s="10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</row>
    <row r="40" spans="1:28" s="26" customFormat="1" x14ac:dyDescent="0.25">
      <c r="A40" s="2"/>
      <c r="B40" s="340" t="s">
        <v>81</v>
      </c>
      <c r="C40" s="337" t="s">
        <v>130</v>
      </c>
      <c r="D40" s="98" t="s">
        <v>79</v>
      </c>
      <c r="E40" s="98" t="s">
        <v>82</v>
      </c>
      <c r="F40" s="112">
        <v>113500</v>
      </c>
      <c r="G40" s="113">
        <v>1000000</v>
      </c>
      <c r="H40" s="206">
        <v>45744</v>
      </c>
      <c r="I40" s="206">
        <v>49031</v>
      </c>
      <c r="J40" s="99">
        <v>9</v>
      </c>
      <c r="K40" s="100">
        <v>8.1000000000000003E-2</v>
      </c>
      <c r="L40" s="273">
        <f>F40*G40</f>
        <v>113500000000</v>
      </c>
      <c r="M40" s="99" t="s">
        <v>2</v>
      </c>
      <c r="N40" s="193" t="s">
        <v>2</v>
      </c>
      <c r="O40" s="321" t="s">
        <v>139</v>
      </c>
      <c r="P40" s="10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</row>
    <row r="41" spans="1:28" x14ac:dyDescent="0.25">
      <c r="A41" s="2"/>
      <c r="B41" s="345"/>
      <c r="C41" s="338"/>
      <c r="D41" s="90" t="s">
        <v>80</v>
      </c>
      <c r="E41" s="90" t="s">
        <v>83</v>
      </c>
      <c r="F41" s="107">
        <v>148500</v>
      </c>
      <c r="G41" s="108">
        <v>1000000</v>
      </c>
      <c r="H41" s="205">
        <v>45744</v>
      </c>
      <c r="I41" s="205">
        <v>50127</v>
      </c>
      <c r="J41" s="93">
        <v>12</v>
      </c>
      <c r="K41" s="94">
        <v>8.4000000000000005E-2</v>
      </c>
      <c r="L41" s="271">
        <f>F41*G41</f>
        <v>148500000000</v>
      </c>
      <c r="M41" s="93" t="s">
        <v>2</v>
      </c>
      <c r="N41" s="194" t="s">
        <v>2</v>
      </c>
      <c r="O41" s="321" t="s">
        <v>139</v>
      </c>
      <c r="P41" s="21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26" customFormat="1" x14ac:dyDescent="0.25">
      <c r="A42" s="2"/>
      <c r="B42" s="345"/>
      <c r="C42" s="338"/>
      <c r="D42" s="90" t="s">
        <v>163</v>
      </c>
      <c r="E42" s="90" t="s">
        <v>164</v>
      </c>
      <c r="F42" s="107">
        <f>6500+276500</f>
        <v>283000</v>
      </c>
      <c r="G42" s="108">
        <v>1000000</v>
      </c>
      <c r="H42" s="205">
        <v>45835</v>
      </c>
      <c r="I42" s="205">
        <v>13693</v>
      </c>
      <c r="J42" s="93">
        <v>12</v>
      </c>
      <c r="K42" s="94">
        <v>9.0999999999999998E-2</v>
      </c>
      <c r="L42" s="271">
        <f>F42*G42</f>
        <v>283000000000</v>
      </c>
      <c r="M42" s="93" t="s">
        <v>2</v>
      </c>
      <c r="N42" s="257" t="s">
        <v>2</v>
      </c>
      <c r="O42" s="321" t="s">
        <v>139</v>
      </c>
      <c r="P42" s="219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</row>
    <row r="43" spans="1:28" s="26" customFormat="1" x14ac:dyDescent="0.25">
      <c r="A43" s="2"/>
      <c r="B43" s="341"/>
      <c r="C43" s="339"/>
      <c r="D43" s="90" t="s">
        <v>24</v>
      </c>
      <c r="E43" s="90" t="s">
        <v>25</v>
      </c>
      <c r="F43" s="107">
        <f>634305+450000</f>
        <v>1084305</v>
      </c>
      <c r="G43" s="108">
        <v>1000000</v>
      </c>
      <c r="H43" s="205">
        <v>44055</v>
      </c>
      <c r="I43" s="205">
        <v>49533</v>
      </c>
      <c r="J43" s="93">
        <v>15</v>
      </c>
      <c r="K43" s="94">
        <v>9.5000000000000001E-2</v>
      </c>
      <c r="L43" s="269">
        <f t="shared" ref="L43" si="3">+F43*G43</f>
        <v>1084305000000</v>
      </c>
      <c r="M43" s="93" t="s">
        <v>2</v>
      </c>
      <c r="N43" s="257" t="s">
        <v>2</v>
      </c>
      <c r="O43" s="324" t="s">
        <v>139</v>
      </c>
      <c r="P43" s="219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</row>
    <row r="44" spans="1:28" x14ac:dyDescent="0.25">
      <c r="A44" s="2"/>
      <c r="B44" s="342" t="s">
        <v>72</v>
      </c>
      <c r="C44" s="342"/>
      <c r="D44" s="342"/>
      <c r="E44" s="342"/>
      <c r="F44" s="342"/>
      <c r="G44" s="342"/>
      <c r="H44" s="342"/>
      <c r="I44" s="342"/>
      <c r="J44" s="342"/>
      <c r="K44" s="342"/>
      <c r="L44" s="116">
        <f>SUM(L9:L43)</f>
        <v>7800680000000</v>
      </c>
      <c r="M44" s="99"/>
      <c r="N44" s="101"/>
      <c r="O44" s="26"/>
      <c r="P44" s="219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117"/>
      <c r="C45" s="89"/>
      <c r="D45" s="90"/>
      <c r="E45" s="90"/>
      <c r="F45" s="34"/>
      <c r="G45" s="108"/>
      <c r="H45" s="92"/>
      <c r="I45" s="109"/>
      <c r="J45" s="110"/>
      <c r="K45" s="111"/>
      <c r="L45" s="32"/>
      <c r="M45" s="96"/>
      <c r="N45" s="96"/>
      <c r="O45" s="26"/>
      <c r="P45" s="10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75" t="s">
        <v>110</v>
      </c>
      <c r="C46" s="118"/>
      <c r="D46" s="119"/>
      <c r="E46" s="119"/>
      <c r="F46" s="107"/>
      <c r="G46" s="108"/>
      <c r="H46" s="109"/>
      <c r="I46" s="109"/>
      <c r="J46" s="110"/>
      <c r="K46" s="111"/>
      <c r="L46" s="32"/>
      <c r="M46" s="96"/>
      <c r="N46" s="96"/>
      <c r="O46" s="97"/>
      <c r="P46" s="10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B47" s="54"/>
      <c r="C47" s="89"/>
      <c r="D47" s="119"/>
      <c r="E47" s="119"/>
      <c r="F47" s="108"/>
      <c r="G47" s="108"/>
      <c r="H47" s="109"/>
      <c r="I47" s="109"/>
      <c r="J47" s="110"/>
      <c r="K47" s="111"/>
      <c r="L47" s="120"/>
      <c r="M47" s="96"/>
      <c r="N47" s="96"/>
      <c r="O47" s="97"/>
      <c r="P47" s="10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F48" s="9"/>
      <c r="G48" s="9"/>
      <c r="H48" s="20"/>
      <c r="I48" s="4"/>
      <c r="J48" s="5"/>
      <c r="K48" s="1"/>
      <c r="L48" s="4"/>
      <c r="M48" s="3"/>
      <c r="N48" s="1"/>
      <c r="O48" s="1"/>
      <c r="P48" s="10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12"/>
      <c r="C49" s="2"/>
      <c r="D49" s="6"/>
      <c r="E49" s="2"/>
      <c r="F49" s="2"/>
      <c r="G49" s="2"/>
      <c r="H49" s="2"/>
      <c r="I49" s="4"/>
      <c r="J49" s="5"/>
      <c r="K49" s="1"/>
      <c r="L49" s="1"/>
      <c r="M49" s="3"/>
      <c r="N49" s="15"/>
      <c r="O49" s="15"/>
      <c r="P49" s="10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10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10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10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10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10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10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10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D57" s="2"/>
      <c r="E57" s="2"/>
      <c r="F57" s="2"/>
      <c r="G57" s="2"/>
      <c r="H57" s="2"/>
      <c r="P57" s="10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D58" s="2"/>
      <c r="P58" s="10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10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10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10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10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B44:K44"/>
    <mergeCell ref="B7:O7"/>
    <mergeCell ref="B6:O6"/>
    <mergeCell ref="B34:B39"/>
    <mergeCell ref="B40:B43"/>
    <mergeCell ref="C40:C43"/>
    <mergeCell ref="B12:B13"/>
    <mergeCell ref="C12:C13"/>
    <mergeCell ref="B14:B16"/>
    <mergeCell ref="C14:C16"/>
    <mergeCell ref="B17:B20"/>
    <mergeCell ref="C17:C20"/>
    <mergeCell ref="B22:B24"/>
    <mergeCell ref="C22:C24"/>
    <mergeCell ref="B25:B28"/>
    <mergeCell ref="C25:C28"/>
    <mergeCell ref="B29:B31"/>
    <mergeCell ref="C29:C31"/>
    <mergeCell ref="C34:C39"/>
    <mergeCell ref="B32:B33"/>
    <mergeCell ref="C32:C33"/>
  </mergeCells>
  <phoneticPr fontId="53" type="noConversion"/>
  <hyperlinks>
    <hyperlink ref="O13" location="'Payment Flows-BCP'!C127" display="view"/>
    <hyperlink ref="O15" location="'Payment Flows-BCP'!C127" display="view"/>
    <hyperlink ref="O43" location="'Payment Flows-BCP'!C127" display="view"/>
    <hyperlink ref="O16" location="'Payment Flows-BCP'!C167" display="view"/>
    <hyperlink ref="O18" location="'Payment Flows-BCP'!C167" display="view"/>
    <hyperlink ref="O24" location="'Payment Flows-BCP'!C167" display="view"/>
    <hyperlink ref="O28" location="'Payment Flows-BCP'!C167" display="view"/>
    <hyperlink ref="O31" location="'Payment Flows-BCP'!C167" display="view"/>
    <hyperlink ref="O19" location="'Payment Flows-BCP'!C218" display="view"/>
    <hyperlink ref="O21" location="'Payment Flows-BCP'!C218" display="view"/>
    <hyperlink ref="O22" location="'Payment Flows-BCP'!C218" display="view"/>
    <hyperlink ref="O26" location="'Payment Flows-BCP'!C218" display="view"/>
    <hyperlink ref="O29" location="'Payment Flows-BCP'!C218" display="view"/>
    <hyperlink ref="O20" location="'Payment Flows-BCP'!C248" display="view"/>
    <hyperlink ref="O23" location="'Payment Flows-BCP'!C248" display="view"/>
    <hyperlink ref="O27" location="'Payment Flows-BCP'!C248" display="view"/>
    <hyperlink ref="O30" location="'Payment Flows-BCP'!C248" display="view"/>
    <hyperlink ref="O36" location="'Payment Flows-BCP'!C248" display="view"/>
    <hyperlink ref="O32" location="'Payment Flows-BCP'!C287" display="view"/>
    <hyperlink ref="O34" location="'Payment Flows-BCP'!C287" display="view"/>
    <hyperlink ref="O33" location="'Payment Flows-BCP'!C306" display="view"/>
    <hyperlink ref="O35" location="'Payment Flows-BCP'!C306" display="view"/>
    <hyperlink ref="O37" location="'Payment Flows-BCP'!C330" display="view"/>
    <hyperlink ref="O38" location="'Payment Flows-BCP'!C350" display="view"/>
    <hyperlink ref="O39" location="'Payment Flows-BCP'!C375" display="view"/>
    <hyperlink ref="O40" location="'Payment Flows-BCP'!C404" display="view"/>
    <hyperlink ref="O41" location="'Payment Flows-BCP'!C432" display="view"/>
    <hyperlink ref="O42" location="'Payment Flows-BCP'!C466" display="view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59"/>
  <sheetViews>
    <sheetView showGridLines="0" zoomScaleNormal="100" workbookViewId="0">
      <selection activeCell="A99" sqref="A99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26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5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7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5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5"/>
      <c r="G4" s="7"/>
      <c r="H4" s="7"/>
      <c r="I4" s="7"/>
      <c r="J4" s="7"/>
      <c r="K4" s="7"/>
      <c r="L4" s="7"/>
      <c r="M4" s="7"/>
    </row>
    <row r="5" spans="1:13" ht="21" customHeight="1" x14ac:dyDescent="0.25">
      <c r="A5" s="32"/>
      <c r="B5" s="355" t="s">
        <v>140</v>
      </c>
      <c r="C5" s="355"/>
      <c r="D5" s="355"/>
      <c r="E5" s="355"/>
      <c r="F5" s="121"/>
      <c r="G5" s="32"/>
      <c r="H5" s="7"/>
      <c r="I5" s="7"/>
      <c r="J5" s="7"/>
      <c r="K5" s="7"/>
      <c r="L5" s="7"/>
      <c r="M5" s="7"/>
    </row>
    <row r="6" spans="1:13" ht="15" customHeight="1" x14ac:dyDescent="0.25">
      <c r="A6" s="32"/>
      <c r="B6" s="355"/>
      <c r="C6" s="355"/>
      <c r="D6" s="355"/>
      <c r="E6" s="355"/>
      <c r="F6" s="121"/>
      <c r="G6" s="122"/>
      <c r="H6" s="7"/>
      <c r="I6" s="7"/>
      <c r="J6" s="7"/>
      <c r="K6" s="7"/>
      <c r="L6" s="7"/>
      <c r="M6" s="7"/>
    </row>
    <row r="7" spans="1:13" ht="15" customHeight="1" x14ac:dyDescent="0.25">
      <c r="A7" s="32"/>
      <c r="B7" s="355"/>
      <c r="C7" s="355"/>
      <c r="D7" s="355"/>
      <c r="E7" s="355"/>
      <c r="F7" s="121"/>
      <c r="G7" s="32"/>
      <c r="H7" s="7"/>
      <c r="I7" s="7"/>
      <c r="J7" s="7"/>
      <c r="K7" s="7"/>
      <c r="L7" s="7"/>
      <c r="M7" s="7"/>
    </row>
    <row r="8" spans="1:13" x14ac:dyDescent="0.25">
      <c r="A8" s="32"/>
      <c r="B8" s="123"/>
      <c r="C8" s="64"/>
      <c r="D8" s="64"/>
      <c r="E8" s="64"/>
      <c r="F8" s="64"/>
      <c r="G8" s="15" t="s">
        <v>145</v>
      </c>
    </row>
    <row r="9" spans="1:13" hidden="1" x14ac:dyDescent="0.25">
      <c r="A9" s="32"/>
      <c r="B9" s="123"/>
      <c r="C9" s="64"/>
      <c r="D9" s="64"/>
      <c r="E9" s="64"/>
      <c r="F9" s="64"/>
      <c r="G9" s="32"/>
    </row>
    <row r="10" spans="1:13" hidden="1" x14ac:dyDescent="0.25">
      <c r="A10" s="32"/>
      <c r="B10" s="123"/>
      <c r="C10" s="64"/>
      <c r="D10" s="64"/>
      <c r="E10" s="64"/>
      <c r="F10" s="64"/>
      <c r="G10" s="32"/>
    </row>
    <row r="11" spans="1:13" hidden="1" x14ac:dyDescent="0.25">
      <c r="A11" s="32"/>
      <c r="B11" s="124" t="s">
        <v>3</v>
      </c>
      <c r="C11" s="125"/>
      <c r="D11" s="126" t="s">
        <v>11</v>
      </c>
      <c r="E11" s="127"/>
      <c r="F11" s="34"/>
      <c r="G11" s="32"/>
    </row>
    <row r="12" spans="1:13" hidden="1" x14ac:dyDescent="0.25">
      <c r="A12" s="32"/>
      <c r="B12" s="128" t="s">
        <v>138</v>
      </c>
      <c r="C12" s="34"/>
      <c r="D12" s="129" t="s">
        <v>14</v>
      </c>
      <c r="E12" s="130"/>
      <c r="F12" s="131"/>
      <c r="G12" s="32"/>
    </row>
    <row r="13" spans="1:13" hidden="1" x14ac:dyDescent="0.25">
      <c r="A13" s="32"/>
      <c r="B13" s="128" t="s">
        <v>6</v>
      </c>
      <c r="C13" s="34"/>
      <c r="D13" s="132">
        <v>1000000</v>
      </c>
      <c r="E13" s="133"/>
      <c r="F13" s="34"/>
      <c r="G13" s="32"/>
    </row>
    <row r="14" spans="1:13" hidden="1" x14ac:dyDescent="0.25">
      <c r="A14" s="32"/>
      <c r="B14" s="128" t="s">
        <v>142</v>
      </c>
      <c r="C14" s="34"/>
      <c r="D14" s="134">
        <v>0.08</v>
      </c>
      <c r="E14" s="133"/>
      <c r="F14" s="34"/>
      <c r="G14" s="32"/>
    </row>
    <row r="15" spans="1:13" hidden="1" x14ac:dyDescent="0.25">
      <c r="A15" s="32"/>
      <c r="B15" s="128" t="s">
        <v>0</v>
      </c>
      <c r="C15" s="34"/>
      <c r="D15" s="135">
        <v>42942</v>
      </c>
      <c r="E15" s="133"/>
      <c r="F15" s="34"/>
      <c r="G15" s="32"/>
    </row>
    <row r="16" spans="1:13" hidden="1" x14ac:dyDescent="0.25">
      <c r="A16" s="32"/>
      <c r="B16" s="128" t="s">
        <v>1</v>
      </c>
      <c r="C16" s="34"/>
      <c r="D16" s="123">
        <v>44768</v>
      </c>
      <c r="E16" s="133"/>
      <c r="F16" s="34"/>
      <c r="G16" s="32"/>
    </row>
    <row r="17" spans="1:7" ht="20.45" hidden="1" customHeight="1" x14ac:dyDescent="0.25">
      <c r="A17" s="32"/>
      <c r="B17" s="361" t="s">
        <v>147</v>
      </c>
      <c r="C17" s="362"/>
      <c r="D17" s="362"/>
      <c r="E17" s="363"/>
      <c r="F17" s="136"/>
      <c r="G17" s="32"/>
    </row>
    <row r="18" spans="1:7" hidden="1" x14ac:dyDescent="0.25">
      <c r="A18" s="32"/>
      <c r="B18" s="364" t="s">
        <v>146</v>
      </c>
      <c r="C18" s="361" t="s">
        <v>7</v>
      </c>
      <c r="D18" s="362"/>
      <c r="E18" s="363"/>
      <c r="F18" s="136"/>
      <c r="G18" s="32"/>
    </row>
    <row r="19" spans="1:7" hidden="1" x14ac:dyDescent="0.25">
      <c r="A19" s="32"/>
      <c r="B19" s="365"/>
      <c r="C19" s="137" t="s">
        <v>148</v>
      </c>
      <c r="D19" s="138" t="s">
        <v>8</v>
      </c>
      <c r="E19" s="139" t="s">
        <v>9</v>
      </c>
      <c r="F19" s="136"/>
      <c r="G19" s="32"/>
    </row>
    <row r="20" spans="1:7" hidden="1" x14ac:dyDescent="0.25">
      <c r="A20" s="32"/>
      <c r="B20" s="140">
        <v>43126</v>
      </c>
      <c r="C20" s="141">
        <f t="shared" ref="C20:C29" si="0">+$D$13*$D$14/2</f>
        <v>40000</v>
      </c>
      <c r="D20" s="141">
        <v>0</v>
      </c>
      <c r="E20" s="142">
        <f t="shared" ref="E20:E29" si="1">+C20+D20</f>
        <v>40000</v>
      </c>
      <c r="F20" s="141"/>
      <c r="G20" s="32"/>
    </row>
    <row r="21" spans="1:7" hidden="1" x14ac:dyDescent="0.25">
      <c r="A21" s="32"/>
      <c r="B21" s="140">
        <v>43307</v>
      </c>
      <c r="C21" s="141">
        <f t="shared" si="0"/>
        <v>40000</v>
      </c>
      <c r="D21" s="141">
        <v>0</v>
      </c>
      <c r="E21" s="142">
        <f t="shared" si="1"/>
        <v>40000</v>
      </c>
      <c r="F21" s="141"/>
      <c r="G21" s="32"/>
    </row>
    <row r="22" spans="1:7" hidden="1" x14ac:dyDescent="0.25">
      <c r="A22" s="32"/>
      <c r="B22" s="140">
        <v>43491</v>
      </c>
      <c r="C22" s="141">
        <f t="shared" si="0"/>
        <v>40000</v>
      </c>
      <c r="D22" s="141">
        <v>0</v>
      </c>
      <c r="E22" s="142">
        <f t="shared" si="1"/>
        <v>40000</v>
      </c>
      <c r="F22" s="141"/>
      <c r="G22" s="32"/>
    </row>
    <row r="23" spans="1:7" hidden="1" x14ac:dyDescent="0.25">
      <c r="A23" s="32"/>
      <c r="B23" s="140">
        <v>43672</v>
      </c>
      <c r="C23" s="141">
        <f t="shared" si="0"/>
        <v>40000</v>
      </c>
      <c r="D23" s="141">
        <v>0</v>
      </c>
      <c r="E23" s="142">
        <f t="shared" si="1"/>
        <v>40000</v>
      </c>
      <c r="F23" s="141"/>
      <c r="G23" s="32"/>
    </row>
    <row r="24" spans="1:7" hidden="1" x14ac:dyDescent="0.25">
      <c r="A24" s="32"/>
      <c r="B24" s="140">
        <v>43856</v>
      </c>
      <c r="C24" s="141">
        <f t="shared" si="0"/>
        <v>40000</v>
      </c>
      <c r="D24" s="141">
        <v>0</v>
      </c>
      <c r="E24" s="142">
        <f t="shared" si="1"/>
        <v>40000</v>
      </c>
      <c r="F24" s="141"/>
      <c r="G24" s="32"/>
    </row>
    <row r="25" spans="1:7" hidden="1" x14ac:dyDescent="0.25">
      <c r="A25" s="32"/>
      <c r="B25" s="140">
        <v>44038</v>
      </c>
      <c r="C25" s="141">
        <f t="shared" si="0"/>
        <v>40000</v>
      </c>
      <c r="D25" s="141">
        <v>0</v>
      </c>
      <c r="E25" s="142">
        <f t="shared" si="1"/>
        <v>40000</v>
      </c>
      <c r="F25" s="141"/>
      <c r="G25" s="32"/>
    </row>
    <row r="26" spans="1:7" hidden="1" x14ac:dyDescent="0.25">
      <c r="A26" s="32"/>
      <c r="B26" s="140">
        <v>44222</v>
      </c>
      <c r="C26" s="141">
        <f t="shared" si="0"/>
        <v>40000</v>
      </c>
      <c r="D26" s="141">
        <v>0</v>
      </c>
      <c r="E26" s="142">
        <f t="shared" si="1"/>
        <v>40000</v>
      </c>
      <c r="F26" s="141"/>
      <c r="G26" s="32"/>
    </row>
    <row r="27" spans="1:7" hidden="1" x14ac:dyDescent="0.25">
      <c r="A27" s="32"/>
      <c r="B27" s="140">
        <v>44403</v>
      </c>
      <c r="C27" s="141">
        <f t="shared" si="0"/>
        <v>40000</v>
      </c>
      <c r="D27" s="141">
        <v>0</v>
      </c>
      <c r="E27" s="142">
        <f t="shared" si="1"/>
        <v>40000</v>
      </c>
      <c r="F27" s="141"/>
      <c r="G27" s="32"/>
    </row>
    <row r="28" spans="1:7" hidden="1" x14ac:dyDescent="0.25">
      <c r="A28" s="32"/>
      <c r="B28" s="140">
        <v>44587</v>
      </c>
      <c r="C28" s="141">
        <f t="shared" si="0"/>
        <v>40000</v>
      </c>
      <c r="D28" s="141">
        <v>0</v>
      </c>
      <c r="E28" s="142">
        <f t="shared" si="1"/>
        <v>40000</v>
      </c>
      <c r="F28" s="141"/>
      <c r="G28" s="32"/>
    </row>
    <row r="29" spans="1:7" hidden="1" x14ac:dyDescent="0.25">
      <c r="A29" s="32"/>
      <c r="B29" s="143">
        <v>44768</v>
      </c>
      <c r="C29" s="144">
        <f t="shared" si="0"/>
        <v>40000</v>
      </c>
      <c r="D29" s="144">
        <f>+D13</f>
        <v>1000000</v>
      </c>
      <c r="E29" s="145">
        <f t="shared" si="1"/>
        <v>1040000</v>
      </c>
      <c r="F29" s="141"/>
      <c r="G29" s="32"/>
    </row>
    <row r="30" spans="1:7" hidden="1" x14ac:dyDescent="0.25">
      <c r="A30" s="32"/>
      <c r="B30" s="123"/>
      <c r="C30" s="64"/>
      <c r="D30" s="64"/>
      <c r="E30" s="64"/>
      <c r="F30" s="64"/>
      <c r="G30" s="32"/>
    </row>
    <row r="31" spans="1:7" hidden="1" x14ac:dyDescent="0.25">
      <c r="A31" s="32"/>
      <c r="B31" s="123"/>
      <c r="C31" s="64"/>
      <c r="D31" s="64"/>
      <c r="E31" s="64"/>
      <c r="F31" s="64"/>
      <c r="G31" s="32"/>
    </row>
    <row r="32" spans="1:7" hidden="1" x14ac:dyDescent="0.25">
      <c r="A32" s="32"/>
      <c r="B32" s="123"/>
      <c r="C32" s="64"/>
      <c r="D32" s="64"/>
      <c r="E32" s="64"/>
      <c r="F32" s="64"/>
      <c r="G32" s="32"/>
    </row>
    <row r="33" spans="1:7" hidden="1" x14ac:dyDescent="0.25">
      <c r="A33" s="32"/>
      <c r="B33" s="146" t="s">
        <v>138</v>
      </c>
      <c r="C33" s="147"/>
      <c r="D33" s="148" t="s">
        <v>16</v>
      </c>
      <c r="E33" s="149"/>
      <c r="F33" s="131"/>
      <c r="G33" s="32"/>
    </row>
    <row r="34" spans="1:7" hidden="1" x14ac:dyDescent="0.25">
      <c r="A34" s="32"/>
      <c r="B34" s="150" t="s">
        <v>6</v>
      </c>
      <c r="C34" s="34"/>
      <c r="D34" s="132">
        <v>1000000</v>
      </c>
      <c r="E34" s="151"/>
      <c r="F34" s="34"/>
      <c r="G34" s="32"/>
    </row>
    <row r="35" spans="1:7" hidden="1" x14ac:dyDescent="0.25">
      <c r="A35" s="32"/>
      <c r="B35" s="150" t="s">
        <v>142</v>
      </c>
      <c r="C35" s="34"/>
      <c r="D35" s="134">
        <v>7.0000000000000007E-2</v>
      </c>
      <c r="E35" s="151"/>
      <c r="F35" s="34"/>
      <c r="G35" s="32"/>
    </row>
    <row r="36" spans="1:7" hidden="1" x14ac:dyDescent="0.25">
      <c r="A36" s="32"/>
      <c r="B36" s="150" t="s">
        <v>0</v>
      </c>
      <c r="C36" s="34"/>
      <c r="D36" s="135">
        <v>43048</v>
      </c>
      <c r="E36" s="151"/>
      <c r="F36" s="34"/>
      <c r="G36" s="32"/>
    </row>
    <row r="37" spans="1:7" hidden="1" x14ac:dyDescent="0.25">
      <c r="A37" s="32"/>
      <c r="B37" s="150" t="s">
        <v>1</v>
      </c>
      <c r="C37" s="34"/>
      <c r="D37" s="135">
        <v>44509</v>
      </c>
      <c r="E37" s="151"/>
      <c r="F37" s="34"/>
      <c r="G37" s="32"/>
    </row>
    <row r="38" spans="1:7" s="21" customFormat="1" ht="21" hidden="1" customHeight="1" x14ac:dyDescent="0.25">
      <c r="A38" s="152"/>
      <c r="B38" s="356" t="s">
        <v>147</v>
      </c>
      <c r="C38" s="357"/>
      <c r="D38" s="357"/>
      <c r="E38" s="358"/>
      <c r="F38" s="136"/>
      <c r="G38" s="152"/>
    </row>
    <row r="39" spans="1:7" hidden="1" x14ac:dyDescent="0.25">
      <c r="A39" s="32"/>
      <c r="B39" s="359" t="s">
        <v>146</v>
      </c>
      <c r="C39" s="356" t="s">
        <v>7</v>
      </c>
      <c r="D39" s="357"/>
      <c r="E39" s="358"/>
      <c r="F39" s="136"/>
      <c r="G39" s="32"/>
    </row>
    <row r="40" spans="1:7" hidden="1" x14ac:dyDescent="0.25">
      <c r="A40" s="32"/>
      <c r="B40" s="360"/>
      <c r="C40" s="138" t="s">
        <v>148</v>
      </c>
      <c r="D40" s="138" t="s">
        <v>8</v>
      </c>
      <c r="E40" s="153" t="s">
        <v>9</v>
      </c>
      <c r="F40" s="136"/>
      <c r="G40" s="32"/>
    </row>
    <row r="41" spans="1:7" hidden="1" x14ac:dyDescent="0.25">
      <c r="A41" s="32"/>
      <c r="B41" s="154">
        <v>43229</v>
      </c>
      <c r="C41" s="155">
        <f t="shared" ref="C41:C48" si="2">+$D$34*$D$35/2</f>
        <v>35000</v>
      </c>
      <c r="D41" s="155">
        <v>0</v>
      </c>
      <c r="E41" s="156">
        <f t="shared" ref="E41:E48" si="3">+C41+D41</f>
        <v>35000</v>
      </c>
      <c r="F41" s="141"/>
      <c r="G41" s="32"/>
    </row>
    <row r="42" spans="1:7" hidden="1" x14ac:dyDescent="0.25">
      <c r="A42" s="32"/>
      <c r="B42" s="157">
        <v>43413</v>
      </c>
      <c r="C42" s="141">
        <f t="shared" si="2"/>
        <v>35000</v>
      </c>
      <c r="D42" s="141">
        <v>0</v>
      </c>
      <c r="E42" s="158">
        <f t="shared" si="3"/>
        <v>35000</v>
      </c>
      <c r="F42" s="141"/>
      <c r="G42" s="32"/>
    </row>
    <row r="43" spans="1:7" hidden="1" x14ac:dyDescent="0.25">
      <c r="A43" s="32"/>
      <c r="B43" s="157">
        <v>43594</v>
      </c>
      <c r="C43" s="141">
        <f t="shared" si="2"/>
        <v>35000</v>
      </c>
      <c r="D43" s="141">
        <v>0</v>
      </c>
      <c r="E43" s="158">
        <f t="shared" si="3"/>
        <v>35000</v>
      </c>
      <c r="F43" s="141"/>
      <c r="G43" s="32"/>
    </row>
    <row r="44" spans="1:7" hidden="1" x14ac:dyDescent="0.25">
      <c r="A44" s="32"/>
      <c r="B44" s="157">
        <v>43778</v>
      </c>
      <c r="C44" s="141">
        <f t="shared" si="2"/>
        <v>35000</v>
      </c>
      <c r="D44" s="141">
        <v>0</v>
      </c>
      <c r="E44" s="158">
        <f t="shared" si="3"/>
        <v>35000</v>
      </c>
      <c r="F44" s="141"/>
      <c r="G44" s="32"/>
    </row>
    <row r="45" spans="1:7" hidden="1" x14ac:dyDescent="0.25">
      <c r="A45" s="32"/>
      <c r="B45" s="157">
        <v>43960</v>
      </c>
      <c r="C45" s="141">
        <f t="shared" si="2"/>
        <v>35000</v>
      </c>
      <c r="D45" s="141">
        <v>0</v>
      </c>
      <c r="E45" s="158">
        <f t="shared" si="3"/>
        <v>35000</v>
      </c>
      <c r="F45" s="141"/>
      <c r="G45" s="32"/>
    </row>
    <row r="46" spans="1:7" hidden="1" x14ac:dyDescent="0.25">
      <c r="A46" s="32"/>
      <c r="B46" s="157">
        <v>44144</v>
      </c>
      <c r="C46" s="141">
        <f t="shared" si="2"/>
        <v>35000</v>
      </c>
      <c r="D46" s="141">
        <v>0</v>
      </c>
      <c r="E46" s="158">
        <f t="shared" si="3"/>
        <v>35000</v>
      </c>
      <c r="F46" s="141"/>
      <c r="G46" s="32"/>
    </row>
    <row r="47" spans="1:7" hidden="1" x14ac:dyDescent="0.25">
      <c r="A47" s="32"/>
      <c r="B47" s="157">
        <v>44325</v>
      </c>
      <c r="C47" s="141">
        <f t="shared" si="2"/>
        <v>35000</v>
      </c>
      <c r="D47" s="141">
        <v>0</v>
      </c>
      <c r="E47" s="158">
        <f t="shared" si="3"/>
        <v>35000</v>
      </c>
      <c r="F47" s="141"/>
      <c r="G47" s="32"/>
    </row>
    <row r="48" spans="1:7" hidden="1" x14ac:dyDescent="0.25">
      <c r="A48" s="32"/>
      <c r="B48" s="159">
        <v>44509</v>
      </c>
      <c r="C48" s="160">
        <f t="shared" si="2"/>
        <v>35000</v>
      </c>
      <c r="D48" s="160">
        <v>1000000</v>
      </c>
      <c r="E48" s="161">
        <f t="shared" si="3"/>
        <v>1035000</v>
      </c>
      <c r="F48" s="141"/>
      <c r="G48" s="32"/>
    </row>
    <row r="49" spans="1:7" hidden="1" x14ac:dyDescent="0.25">
      <c r="A49" s="32"/>
      <c r="B49" s="123"/>
      <c r="C49" s="64"/>
      <c r="D49" s="64"/>
      <c r="E49" s="64"/>
      <c r="F49" s="64"/>
      <c r="G49" s="32"/>
    </row>
    <row r="50" spans="1:7" hidden="1" x14ac:dyDescent="0.25">
      <c r="A50" s="32"/>
      <c r="B50" s="123"/>
      <c r="C50" s="64"/>
      <c r="D50" s="64"/>
      <c r="E50" s="64"/>
      <c r="F50" s="64"/>
      <c r="G50" s="32"/>
    </row>
    <row r="51" spans="1:7" hidden="1" x14ac:dyDescent="0.25">
      <c r="A51" s="32"/>
      <c r="B51" s="123"/>
      <c r="C51" s="64"/>
      <c r="D51" s="64"/>
      <c r="E51" s="64"/>
      <c r="F51" s="64"/>
      <c r="G51" s="32"/>
    </row>
    <row r="52" spans="1:7" hidden="1" x14ac:dyDescent="0.25">
      <c r="A52" s="32"/>
      <c r="B52" s="146" t="s">
        <v>138</v>
      </c>
      <c r="C52" s="147"/>
      <c r="D52" s="148" t="s">
        <v>17</v>
      </c>
      <c r="E52" s="149"/>
      <c r="F52" s="131"/>
      <c r="G52" s="32"/>
    </row>
    <row r="53" spans="1:7" hidden="1" x14ac:dyDescent="0.25">
      <c r="A53" s="32"/>
      <c r="B53" s="150" t="s">
        <v>6</v>
      </c>
      <c r="C53" s="34"/>
      <c r="D53" s="132">
        <v>1000000</v>
      </c>
      <c r="E53" s="151"/>
      <c r="F53" s="34"/>
      <c r="G53" s="162"/>
    </row>
    <row r="54" spans="1:7" hidden="1" x14ac:dyDescent="0.25">
      <c r="A54" s="32"/>
      <c r="B54" s="150" t="s">
        <v>142</v>
      </c>
      <c r="C54" s="34"/>
      <c r="D54" s="134">
        <v>7.0999999999999994E-2</v>
      </c>
      <c r="E54" s="151"/>
      <c r="F54" s="34"/>
      <c r="G54" s="150"/>
    </row>
    <row r="55" spans="1:7" hidden="1" x14ac:dyDescent="0.25">
      <c r="A55" s="32"/>
      <c r="B55" s="150" t="s">
        <v>0</v>
      </c>
      <c r="C55" s="34"/>
      <c r="D55" s="135">
        <v>43048</v>
      </c>
      <c r="E55" s="151"/>
      <c r="F55" s="34"/>
      <c r="G55" s="32"/>
    </row>
    <row r="56" spans="1:7" hidden="1" x14ac:dyDescent="0.25">
      <c r="A56" s="32"/>
      <c r="B56" s="150" t="s">
        <v>1</v>
      </c>
      <c r="C56" s="34"/>
      <c r="D56" s="135">
        <v>44874</v>
      </c>
      <c r="E56" s="151"/>
      <c r="F56" s="34"/>
      <c r="G56" s="32"/>
    </row>
    <row r="57" spans="1:7" hidden="1" x14ac:dyDescent="0.25">
      <c r="A57" s="32"/>
      <c r="B57" s="150"/>
      <c r="C57" s="34"/>
      <c r="D57" s="34"/>
      <c r="E57" s="151"/>
      <c r="F57" s="34"/>
      <c r="G57" s="32"/>
    </row>
    <row r="58" spans="1:7" ht="18.95" hidden="1" customHeight="1" x14ac:dyDescent="0.25">
      <c r="A58" s="32"/>
      <c r="B58" s="356" t="s">
        <v>147</v>
      </c>
      <c r="C58" s="357"/>
      <c r="D58" s="357"/>
      <c r="E58" s="358"/>
      <c r="F58" s="136"/>
      <c r="G58" s="32"/>
    </row>
    <row r="59" spans="1:7" hidden="1" x14ac:dyDescent="0.25">
      <c r="A59" s="32"/>
      <c r="B59" s="359" t="s">
        <v>146</v>
      </c>
      <c r="C59" s="356" t="s">
        <v>7</v>
      </c>
      <c r="D59" s="357"/>
      <c r="E59" s="358"/>
      <c r="F59" s="136"/>
      <c r="G59" s="32"/>
    </row>
    <row r="60" spans="1:7" hidden="1" x14ac:dyDescent="0.25">
      <c r="A60" s="32"/>
      <c r="B60" s="360"/>
      <c r="C60" s="138" t="s">
        <v>148</v>
      </c>
      <c r="D60" s="138" t="s">
        <v>8</v>
      </c>
      <c r="E60" s="153" t="s">
        <v>9</v>
      </c>
      <c r="F60" s="136"/>
      <c r="G60" s="32"/>
    </row>
    <row r="61" spans="1:7" hidden="1" x14ac:dyDescent="0.25">
      <c r="A61" s="32"/>
      <c r="B61" s="154">
        <v>43229</v>
      </c>
      <c r="C61" s="155">
        <f t="shared" ref="C61:C70" si="4">+$D$53*$D$54/2</f>
        <v>35500</v>
      </c>
      <c r="D61" s="155">
        <v>0</v>
      </c>
      <c r="E61" s="156">
        <f t="shared" ref="E61:E70" si="5">+C61+D61</f>
        <v>35500</v>
      </c>
      <c r="F61" s="141"/>
      <c r="G61" s="32"/>
    </row>
    <row r="62" spans="1:7" hidden="1" x14ac:dyDescent="0.25">
      <c r="A62" s="32"/>
      <c r="B62" s="157">
        <v>43413</v>
      </c>
      <c r="C62" s="141">
        <f t="shared" si="4"/>
        <v>35500</v>
      </c>
      <c r="D62" s="141">
        <v>0</v>
      </c>
      <c r="E62" s="158">
        <f t="shared" si="5"/>
        <v>35500</v>
      </c>
      <c r="F62" s="141"/>
      <c r="G62" s="32"/>
    </row>
    <row r="63" spans="1:7" hidden="1" x14ac:dyDescent="0.25">
      <c r="A63" s="32"/>
      <c r="B63" s="157">
        <v>43594</v>
      </c>
      <c r="C63" s="141">
        <f t="shared" si="4"/>
        <v>35500</v>
      </c>
      <c r="D63" s="141">
        <v>0</v>
      </c>
      <c r="E63" s="158">
        <f t="shared" si="5"/>
        <v>35500</v>
      </c>
      <c r="F63" s="141"/>
      <c r="G63" s="32"/>
    </row>
    <row r="64" spans="1:7" hidden="1" x14ac:dyDescent="0.25">
      <c r="A64" s="32"/>
      <c r="B64" s="157">
        <v>43778</v>
      </c>
      <c r="C64" s="141">
        <f t="shared" si="4"/>
        <v>35500</v>
      </c>
      <c r="D64" s="141">
        <v>0</v>
      </c>
      <c r="E64" s="158">
        <f t="shared" si="5"/>
        <v>35500</v>
      </c>
      <c r="F64" s="141"/>
      <c r="G64" s="32"/>
    </row>
    <row r="65" spans="1:7" hidden="1" x14ac:dyDescent="0.25">
      <c r="A65" s="32"/>
      <c r="B65" s="157">
        <v>43960</v>
      </c>
      <c r="C65" s="141">
        <f t="shared" si="4"/>
        <v>35500</v>
      </c>
      <c r="D65" s="141">
        <v>0</v>
      </c>
      <c r="E65" s="158">
        <f t="shared" si="5"/>
        <v>35500</v>
      </c>
      <c r="F65" s="141"/>
      <c r="G65" s="32"/>
    </row>
    <row r="66" spans="1:7" hidden="1" x14ac:dyDescent="0.25">
      <c r="A66" s="32"/>
      <c r="B66" s="157">
        <v>44144</v>
      </c>
      <c r="C66" s="141">
        <f t="shared" si="4"/>
        <v>35500</v>
      </c>
      <c r="D66" s="141">
        <v>0</v>
      </c>
      <c r="E66" s="158">
        <f t="shared" si="5"/>
        <v>35500</v>
      </c>
      <c r="F66" s="141"/>
      <c r="G66" s="32"/>
    </row>
    <row r="67" spans="1:7" hidden="1" x14ac:dyDescent="0.25">
      <c r="A67" s="32"/>
      <c r="B67" s="157">
        <v>44325</v>
      </c>
      <c r="C67" s="141">
        <f t="shared" si="4"/>
        <v>35500</v>
      </c>
      <c r="D67" s="141">
        <v>0</v>
      </c>
      <c r="E67" s="158">
        <f t="shared" si="5"/>
        <v>35500</v>
      </c>
      <c r="F67" s="141"/>
      <c r="G67" s="32"/>
    </row>
    <row r="68" spans="1:7" hidden="1" x14ac:dyDescent="0.25">
      <c r="A68" s="32"/>
      <c r="B68" s="157">
        <v>44509</v>
      </c>
      <c r="C68" s="141">
        <f t="shared" si="4"/>
        <v>35500</v>
      </c>
      <c r="D68" s="141">
        <v>0</v>
      </c>
      <c r="E68" s="158">
        <f t="shared" si="5"/>
        <v>35500</v>
      </c>
      <c r="F68" s="141"/>
      <c r="G68" s="32"/>
    </row>
    <row r="69" spans="1:7" hidden="1" x14ac:dyDescent="0.25">
      <c r="A69" s="32"/>
      <c r="B69" s="157">
        <v>44690</v>
      </c>
      <c r="C69" s="141">
        <f t="shared" si="4"/>
        <v>35500</v>
      </c>
      <c r="D69" s="141">
        <v>0</v>
      </c>
      <c r="E69" s="158">
        <f t="shared" si="5"/>
        <v>35500</v>
      </c>
      <c r="F69" s="141"/>
      <c r="G69" s="32"/>
    </row>
    <row r="70" spans="1:7" hidden="1" x14ac:dyDescent="0.25">
      <c r="A70" s="32"/>
      <c r="B70" s="159">
        <v>44874</v>
      </c>
      <c r="C70" s="160">
        <f t="shared" si="4"/>
        <v>35500</v>
      </c>
      <c r="D70" s="160">
        <v>1000000</v>
      </c>
      <c r="E70" s="161">
        <f t="shared" si="5"/>
        <v>1035500</v>
      </c>
      <c r="F70" s="141"/>
      <c r="G70" s="32"/>
    </row>
    <row r="71" spans="1:7" hidden="1" x14ac:dyDescent="0.25">
      <c r="A71" s="32"/>
      <c r="B71" s="123"/>
      <c r="C71" s="64"/>
      <c r="D71" s="64"/>
      <c r="E71" s="64"/>
      <c r="F71" s="64"/>
      <c r="G71" s="32"/>
    </row>
    <row r="72" spans="1:7" hidden="1" x14ac:dyDescent="0.25">
      <c r="A72" s="32"/>
      <c r="B72" s="123"/>
      <c r="C72" s="64"/>
      <c r="D72" s="64"/>
      <c r="E72" s="64"/>
      <c r="F72" s="64"/>
      <c r="G72" s="32"/>
    </row>
    <row r="73" spans="1:7" hidden="1" x14ac:dyDescent="0.25">
      <c r="A73" s="32"/>
      <c r="B73" s="123"/>
      <c r="C73" s="64"/>
      <c r="D73" s="64"/>
      <c r="E73" s="64"/>
      <c r="F73" s="64"/>
      <c r="G73" s="32"/>
    </row>
    <row r="74" spans="1:7" hidden="1" x14ac:dyDescent="0.25">
      <c r="A74" s="32"/>
      <c r="B74" s="146" t="s">
        <v>138</v>
      </c>
      <c r="C74" s="147"/>
      <c r="D74" s="148" t="s">
        <v>18</v>
      </c>
      <c r="E74" s="149"/>
      <c r="F74" s="131"/>
      <c r="G74" s="32"/>
    </row>
    <row r="75" spans="1:7" hidden="1" x14ac:dyDescent="0.25">
      <c r="A75" s="32"/>
      <c r="B75" s="150" t="s">
        <v>6</v>
      </c>
      <c r="C75" s="34"/>
      <c r="D75" s="132">
        <v>1000000</v>
      </c>
      <c r="E75" s="151"/>
      <c r="F75" s="34"/>
      <c r="G75" s="32"/>
    </row>
    <row r="76" spans="1:7" hidden="1" x14ac:dyDescent="0.25">
      <c r="A76" s="32"/>
      <c r="B76" s="150" t="s">
        <v>142</v>
      </c>
      <c r="C76" s="34"/>
      <c r="D76" s="134">
        <v>7.1999999999999995E-2</v>
      </c>
      <c r="E76" s="151"/>
      <c r="F76" s="34"/>
      <c r="G76" s="32"/>
    </row>
    <row r="77" spans="1:7" hidden="1" x14ac:dyDescent="0.25">
      <c r="A77" s="32"/>
      <c r="B77" s="150" t="s">
        <v>0</v>
      </c>
      <c r="C77" s="34"/>
      <c r="D77" s="135">
        <v>43048</v>
      </c>
      <c r="E77" s="151"/>
      <c r="F77" s="34"/>
      <c r="G77" s="32"/>
    </row>
    <row r="78" spans="1:7" hidden="1" x14ac:dyDescent="0.25">
      <c r="A78" s="32"/>
      <c r="B78" s="150" t="s">
        <v>1</v>
      </c>
      <c r="C78" s="34"/>
      <c r="D78" s="135">
        <v>45239</v>
      </c>
      <c r="E78" s="151"/>
      <c r="F78" s="34"/>
      <c r="G78" s="32"/>
    </row>
    <row r="79" spans="1:7" ht="20.100000000000001" hidden="1" customHeight="1" x14ac:dyDescent="0.25">
      <c r="A79" s="32"/>
      <c r="B79" s="356" t="s">
        <v>147</v>
      </c>
      <c r="C79" s="357"/>
      <c r="D79" s="357"/>
      <c r="E79" s="358"/>
      <c r="F79" s="136"/>
      <c r="G79" s="32"/>
    </row>
    <row r="80" spans="1:7" hidden="1" x14ac:dyDescent="0.25">
      <c r="A80" s="32"/>
      <c r="B80" s="359" t="s">
        <v>146</v>
      </c>
      <c r="C80" s="356" t="s">
        <v>7</v>
      </c>
      <c r="D80" s="357"/>
      <c r="E80" s="358"/>
      <c r="F80" s="136"/>
      <c r="G80" s="32"/>
    </row>
    <row r="81" spans="1:7" hidden="1" x14ac:dyDescent="0.25">
      <c r="A81" s="32"/>
      <c r="B81" s="360"/>
      <c r="C81" s="138" t="s">
        <v>148</v>
      </c>
      <c r="D81" s="138" t="s">
        <v>8</v>
      </c>
      <c r="E81" s="153" t="s">
        <v>9</v>
      </c>
      <c r="F81" s="136"/>
      <c r="G81" s="32"/>
    </row>
    <row r="82" spans="1:7" hidden="1" x14ac:dyDescent="0.25">
      <c r="A82" s="32"/>
      <c r="B82" s="154">
        <v>43229</v>
      </c>
      <c r="C82" s="155">
        <f t="shared" ref="C82:C93" si="6">+$D$75*$D$76/2</f>
        <v>36000</v>
      </c>
      <c r="D82" s="155">
        <v>0</v>
      </c>
      <c r="E82" s="156">
        <f t="shared" ref="E82:E93" si="7">+C82+D82</f>
        <v>36000</v>
      </c>
      <c r="F82" s="141"/>
      <c r="G82" s="32"/>
    </row>
    <row r="83" spans="1:7" hidden="1" x14ac:dyDescent="0.25">
      <c r="A83" s="32"/>
      <c r="B83" s="157">
        <v>43413</v>
      </c>
      <c r="C83" s="141">
        <f t="shared" si="6"/>
        <v>36000</v>
      </c>
      <c r="D83" s="141">
        <v>0</v>
      </c>
      <c r="E83" s="158">
        <f t="shared" si="7"/>
        <v>36000</v>
      </c>
      <c r="F83" s="141"/>
      <c r="G83" s="32"/>
    </row>
    <row r="84" spans="1:7" hidden="1" x14ac:dyDescent="0.25">
      <c r="A84" s="32"/>
      <c r="B84" s="157">
        <v>43594</v>
      </c>
      <c r="C84" s="141">
        <f t="shared" si="6"/>
        <v>36000</v>
      </c>
      <c r="D84" s="141">
        <v>0</v>
      </c>
      <c r="E84" s="158">
        <f t="shared" si="7"/>
        <v>36000</v>
      </c>
      <c r="F84" s="141"/>
      <c r="G84" s="32"/>
    </row>
    <row r="85" spans="1:7" hidden="1" x14ac:dyDescent="0.25">
      <c r="A85" s="32"/>
      <c r="B85" s="157">
        <v>43778</v>
      </c>
      <c r="C85" s="141">
        <f t="shared" si="6"/>
        <v>36000</v>
      </c>
      <c r="D85" s="141">
        <v>0</v>
      </c>
      <c r="E85" s="158">
        <f t="shared" si="7"/>
        <v>36000</v>
      </c>
      <c r="F85" s="141"/>
      <c r="G85" s="32"/>
    </row>
    <row r="86" spans="1:7" hidden="1" x14ac:dyDescent="0.25">
      <c r="A86" s="32"/>
      <c r="B86" s="157">
        <v>43960</v>
      </c>
      <c r="C86" s="141">
        <f t="shared" si="6"/>
        <v>36000</v>
      </c>
      <c r="D86" s="141">
        <v>0</v>
      </c>
      <c r="E86" s="158">
        <f t="shared" si="7"/>
        <v>36000</v>
      </c>
      <c r="F86" s="141"/>
      <c r="G86" s="32"/>
    </row>
    <row r="87" spans="1:7" hidden="1" x14ac:dyDescent="0.25">
      <c r="A87" s="32"/>
      <c r="B87" s="157">
        <v>44144</v>
      </c>
      <c r="C87" s="141">
        <f t="shared" si="6"/>
        <v>36000</v>
      </c>
      <c r="D87" s="141">
        <v>0</v>
      </c>
      <c r="E87" s="158">
        <f t="shared" si="7"/>
        <v>36000</v>
      </c>
      <c r="F87" s="141"/>
      <c r="G87" s="32"/>
    </row>
    <row r="88" spans="1:7" hidden="1" x14ac:dyDescent="0.25">
      <c r="A88" s="32"/>
      <c r="B88" s="157">
        <v>44325</v>
      </c>
      <c r="C88" s="141">
        <f t="shared" si="6"/>
        <v>36000</v>
      </c>
      <c r="D88" s="141">
        <v>0</v>
      </c>
      <c r="E88" s="158">
        <f t="shared" si="7"/>
        <v>36000</v>
      </c>
      <c r="F88" s="141"/>
      <c r="G88" s="32"/>
    </row>
    <row r="89" spans="1:7" hidden="1" x14ac:dyDescent="0.25">
      <c r="A89" s="32"/>
      <c r="B89" s="157">
        <v>44509</v>
      </c>
      <c r="C89" s="141">
        <f t="shared" si="6"/>
        <v>36000</v>
      </c>
      <c r="D89" s="141">
        <v>0</v>
      </c>
      <c r="E89" s="158">
        <f t="shared" si="7"/>
        <v>36000</v>
      </c>
      <c r="F89" s="141"/>
      <c r="G89" s="32"/>
    </row>
    <row r="90" spans="1:7" hidden="1" x14ac:dyDescent="0.25">
      <c r="A90" s="32"/>
      <c r="B90" s="157">
        <v>44690</v>
      </c>
      <c r="C90" s="141">
        <f t="shared" si="6"/>
        <v>36000</v>
      </c>
      <c r="D90" s="141">
        <v>0</v>
      </c>
      <c r="E90" s="158">
        <f t="shared" si="7"/>
        <v>36000</v>
      </c>
      <c r="F90" s="141"/>
      <c r="G90" s="32"/>
    </row>
    <row r="91" spans="1:7" hidden="1" x14ac:dyDescent="0.25">
      <c r="A91" s="32"/>
      <c r="B91" s="157">
        <v>44874</v>
      </c>
      <c r="C91" s="141">
        <f t="shared" si="6"/>
        <v>36000</v>
      </c>
      <c r="D91" s="141">
        <v>0</v>
      </c>
      <c r="E91" s="158">
        <f t="shared" si="7"/>
        <v>36000</v>
      </c>
      <c r="F91" s="141"/>
      <c r="G91" s="32"/>
    </row>
    <row r="92" spans="1:7" hidden="1" x14ac:dyDescent="0.25">
      <c r="A92" s="32"/>
      <c r="B92" s="157">
        <v>45055</v>
      </c>
      <c r="C92" s="141">
        <f t="shared" si="6"/>
        <v>36000</v>
      </c>
      <c r="D92" s="141">
        <v>0</v>
      </c>
      <c r="E92" s="158">
        <f t="shared" si="7"/>
        <v>36000</v>
      </c>
      <c r="F92" s="141"/>
      <c r="G92" s="32"/>
    </row>
    <row r="93" spans="1:7" hidden="1" x14ac:dyDescent="0.25">
      <c r="A93" s="32"/>
      <c r="B93" s="157">
        <v>45239</v>
      </c>
      <c r="C93" s="141">
        <f t="shared" si="6"/>
        <v>36000</v>
      </c>
      <c r="D93" s="141">
        <v>1000000</v>
      </c>
      <c r="E93" s="158">
        <f t="shared" si="7"/>
        <v>1036000</v>
      </c>
      <c r="F93" s="141"/>
      <c r="G93" s="32"/>
    </row>
    <row r="94" spans="1:7" hidden="1" x14ac:dyDescent="0.25">
      <c r="A94" s="32"/>
      <c r="B94" s="123"/>
      <c r="C94" s="64"/>
      <c r="D94" s="64"/>
      <c r="E94" s="64"/>
      <c r="F94" s="64"/>
      <c r="G94" s="32"/>
    </row>
    <row r="95" spans="1:7" hidden="1" x14ac:dyDescent="0.25">
      <c r="A95" s="32"/>
      <c r="B95" s="123"/>
      <c r="C95" s="64"/>
      <c r="D95" s="64"/>
      <c r="E95" s="64"/>
      <c r="F95" s="64"/>
      <c r="G95" s="32"/>
    </row>
    <row r="96" spans="1:7" hidden="1" x14ac:dyDescent="0.25">
      <c r="A96" s="32"/>
      <c r="B96" s="123"/>
      <c r="C96" s="64"/>
      <c r="D96" s="64"/>
      <c r="E96" s="64"/>
      <c r="F96" s="64"/>
      <c r="G96" s="32"/>
    </row>
    <row r="97" spans="1:7" x14ac:dyDescent="0.25">
      <c r="A97" s="32"/>
      <c r="B97" s="123"/>
      <c r="C97" s="64"/>
      <c r="D97" s="64"/>
      <c r="E97" s="64"/>
      <c r="F97" s="64"/>
      <c r="G97" s="32"/>
    </row>
    <row r="98" spans="1:7" x14ac:dyDescent="0.25">
      <c r="A98" s="32"/>
      <c r="B98" s="275" t="s">
        <v>138</v>
      </c>
      <c r="C98" s="346" t="s">
        <v>20</v>
      </c>
      <c r="D98" s="346"/>
      <c r="E98" s="347"/>
      <c r="F98" s="131"/>
      <c r="G98" s="32"/>
    </row>
    <row r="99" spans="1:7" x14ac:dyDescent="0.25">
      <c r="A99" s="32"/>
      <c r="B99" s="276" t="s">
        <v>141</v>
      </c>
      <c r="C99" s="189"/>
      <c r="D99" s="190">
        <v>1000000</v>
      </c>
      <c r="E99" s="295"/>
      <c r="F99" s="34"/>
      <c r="G99" s="32"/>
    </row>
    <row r="100" spans="1:7" x14ac:dyDescent="0.25">
      <c r="A100" s="32"/>
      <c r="B100" s="276" t="s">
        <v>143</v>
      </c>
      <c r="C100" s="189"/>
      <c r="D100" s="191">
        <v>7.9000000000000001E-2</v>
      </c>
      <c r="E100" s="295"/>
      <c r="F100" s="34"/>
      <c r="G100" s="32"/>
    </row>
    <row r="101" spans="1:7" x14ac:dyDescent="0.25">
      <c r="A101" s="32"/>
      <c r="B101" s="276" t="s">
        <v>144</v>
      </c>
      <c r="C101" s="189"/>
      <c r="D101" s="210">
        <v>43397</v>
      </c>
      <c r="E101" s="295"/>
      <c r="F101" s="34"/>
      <c r="G101" s="32"/>
    </row>
    <row r="102" spans="1:7" ht="16.5" customHeight="1" x14ac:dyDescent="0.25">
      <c r="A102" s="32"/>
      <c r="B102" s="276" t="s">
        <v>119</v>
      </c>
      <c r="C102" s="189"/>
      <c r="D102" s="210">
        <v>47050</v>
      </c>
      <c r="E102" s="295"/>
      <c r="F102" s="34"/>
      <c r="G102" s="42"/>
    </row>
    <row r="103" spans="1:7" ht="19.5" customHeight="1" x14ac:dyDescent="0.25">
      <c r="A103" s="32"/>
      <c r="B103" s="352" t="s">
        <v>146</v>
      </c>
      <c r="C103" s="351" t="s">
        <v>147</v>
      </c>
      <c r="D103" s="351"/>
      <c r="E103" s="351"/>
      <c r="F103" s="69"/>
      <c r="G103" s="42"/>
    </row>
    <row r="104" spans="1:7" x14ac:dyDescent="0.25">
      <c r="A104" s="32"/>
      <c r="B104" s="352"/>
      <c r="C104" s="298" t="s">
        <v>148</v>
      </c>
      <c r="D104" s="299" t="s">
        <v>8</v>
      </c>
      <c r="E104" s="298" t="s">
        <v>9</v>
      </c>
      <c r="F104" s="69"/>
      <c r="G104" s="42"/>
    </row>
    <row r="105" spans="1:7" x14ac:dyDescent="0.25">
      <c r="A105" s="32"/>
      <c r="B105" s="291">
        <v>43579</v>
      </c>
      <c r="C105" s="141">
        <f t="shared" ref="C105:C124" si="8">+$D$99*$D$100/2</f>
        <v>39500</v>
      </c>
      <c r="D105" s="165" t="s">
        <v>4</v>
      </c>
      <c r="E105" s="301">
        <f>+C105</f>
        <v>39500</v>
      </c>
      <c r="F105" s="164"/>
      <c r="G105" s="42"/>
    </row>
    <row r="106" spans="1:7" x14ac:dyDescent="0.25">
      <c r="A106" s="32"/>
      <c r="B106" s="291">
        <v>43762</v>
      </c>
      <c r="C106" s="141">
        <f t="shared" si="8"/>
        <v>39500</v>
      </c>
      <c r="D106" s="165" t="s">
        <v>4</v>
      </c>
      <c r="E106" s="301">
        <f t="shared" ref="E106:E123" si="9">+C106</f>
        <v>39500</v>
      </c>
      <c r="F106" s="164"/>
      <c r="G106" s="42"/>
    </row>
    <row r="107" spans="1:7" x14ac:dyDescent="0.25">
      <c r="A107" s="32"/>
      <c r="B107" s="291">
        <v>43945</v>
      </c>
      <c r="C107" s="141">
        <f t="shared" si="8"/>
        <v>39500</v>
      </c>
      <c r="D107" s="165" t="s">
        <v>4</v>
      </c>
      <c r="E107" s="301">
        <f t="shared" si="9"/>
        <v>39500</v>
      </c>
      <c r="F107" s="164"/>
      <c r="G107" s="42"/>
    </row>
    <row r="108" spans="1:7" x14ac:dyDescent="0.25">
      <c r="A108" s="32"/>
      <c r="B108" s="291">
        <v>44128</v>
      </c>
      <c r="C108" s="141">
        <f t="shared" si="8"/>
        <v>39500</v>
      </c>
      <c r="D108" s="165" t="s">
        <v>4</v>
      </c>
      <c r="E108" s="301">
        <f t="shared" si="9"/>
        <v>39500</v>
      </c>
      <c r="F108" s="164"/>
      <c r="G108" s="42"/>
    </row>
    <row r="109" spans="1:7" x14ac:dyDescent="0.25">
      <c r="A109" s="32"/>
      <c r="B109" s="291">
        <v>44310</v>
      </c>
      <c r="C109" s="141">
        <f t="shared" si="8"/>
        <v>39500</v>
      </c>
      <c r="D109" s="165" t="s">
        <v>4</v>
      </c>
      <c r="E109" s="301">
        <f t="shared" si="9"/>
        <v>39500</v>
      </c>
      <c r="F109" s="164"/>
      <c r="G109" s="42"/>
    </row>
    <row r="110" spans="1:7" x14ac:dyDescent="0.25">
      <c r="A110" s="32"/>
      <c r="B110" s="291">
        <v>44493</v>
      </c>
      <c r="C110" s="141">
        <f t="shared" si="8"/>
        <v>39500</v>
      </c>
      <c r="D110" s="165" t="s">
        <v>4</v>
      </c>
      <c r="E110" s="301">
        <f t="shared" si="9"/>
        <v>39500</v>
      </c>
      <c r="F110" s="164"/>
      <c r="G110" s="42"/>
    </row>
    <row r="111" spans="1:7" x14ac:dyDescent="0.25">
      <c r="A111" s="32"/>
      <c r="B111" s="291">
        <v>44675</v>
      </c>
      <c r="C111" s="141">
        <f t="shared" si="8"/>
        <v>39500</v>
      </c>
      <c r="D111" s="165" t="s">
        <v>4</v>
      </c>
      <c r="E111" s="301">
        <f t="shared" si="9"/>
        <v>39500</v>
      </c>
      <c r="F111" s="164"/>
      <c r="G111" s="42"/>
    </row>
    <row r="112" spans="1:7" x14ac:dyDescent="0.25">
      <c r="A112" s="32"/>
      <c r="B112" s="291">
        <v>44858</v>
      </c>
      <c r="C112" s="141">
        <f t="shared" si="8"/>
        <v>39500</v>
      </c>
      <c r="D112" s="165" t="s">
        <v>4</v>
      </c>
      <c r="E112" s="301">
        <f t="shared" si="9"/>
        <v>39500</v>
      </c>
      <c r="F112" s="164"/>
      <c r="G112" s="42"/>
    </row>
    <row r="113" spans="1:7" x14ac:dyDescent="0.25">
      <c r="A113" s="32"/>
      <c r="B113" s="291">
        <v>45040</v>
      </c>
      <c r="C113" s="141">
        <f t="shared" si="8"/>
        <v>39500</v>
      </c>
      <c r="D113" s="165" t="s">
        <v>4</v>
      </c>
      <c r="E113" s="301">
        <f t="shared" si="9"/>
        <v>39500</v>
      </c>
      <c r="F113" s="164"/>
      <c r="G113" s="42"/>
    </row>
    <row r="114" spans="1:7" x14ac:dyDescent="0.25">
      <c r="A114" s="32"/>
      <c r="B114" s="291">
        <v>45223</v>
      </c>
      <c r="C114" s="141">
        <f t="shared" si="8"/>
        <v>39500</v>
      </c>
      <c r="D114" s="165" t="s">
        <v>4</v>
      </c>
      <c r="E114" s="301">
        <f t="shared" si="9"/>
        <v>39500</v>
      </c>
      <c r="F114" s="164"/>
      <c r="G114" s="42"/>
    </row>
    <row r="115" spans="1:7" x14ac:dyDescent="0.25">
      <c r="A115" s="32"/>
      <c r="B115" s="291">
        <v>45406</v>
      </c>
      <c r="C115" s="141">
        <f t="shared" si="8"/>
        <v>39500</v>
      </c>
      <c r="D115" s="165" t="s">
        <v>4</v>
      </c>
      <c r="E115" s="301">
        <f t="shared" si="9"/>
        <v>39500</v>
      </c>
      <c r="F115" s="164"/>
      <c r="G115" s="42"/>
    </row>
    <row r="116" spans="1:7" x14ac:dyDescent="0.25">
      <c r="A116" s="32"/>
      <c r="B116" s="291">
        <v>45589</v>
      </c>
      <c r="C116" s="141">
        <f t="shared" si="8"/>
        <v>39500</v>
      </c>
      <c r="D116" s="165" t="s">
        <v>4</v>
      </c>
      <c r="E116" s="301">
        <f t="shared" si="9"/>
        <v>39500</v>
      </c>
      <c r="F116" s="163"/>
      <c r="G116" s="42"/>
    </row>
    <row r="117" spans="1:7" x14ac:dyDescent="0.25">
      <c r="A117" s="32"/>
      <c r="B117" s="291">
        <v>45771</v>
      </c>
      <c r="C117" s="141">
        <f t="shared" si="8"/>
        <v>39500</v>
      </c>
      <c r="D117" s="165" t="s">
        <v>4</v>
      </c>
      <c r="E117" s="301">
        <f t="shared" si="9"/>
        <v>39500</v>
      </c>
      <c r="F117" s="163"/>
      <c r="G117" s="42"/>
    </row>
    <row r="118" spans="1:7" x14ac:dyDescent="0.25">
      <c r="A118" s="32"/>
      <c r="B118" s="291">
        <v>45954</v>
      </c>
      <c r="C118" s="141">
        <f t="shared" si="8"/>
        <v>39500</v>
      </c>
      <c r="D118" s="165" t="s">
        <v>4</v>
      </c>
      <c r="E118" s="301">
        <f t="shared" si="9"/>
        <v>39500</v>
      </c>
      <c r="F118" s="163"/>
      <c r="G118" s="42"/>
    </row>
    <row r="119" spans="1:7" x14ac:dyDescent="0.25">
      <c r="A119" s="32"/>
      <c r="B119" s="288">
        <v>46136</v>
      </c>
      <c r="C119" s="166">
        <f t="shared" si="8"/>
        <v>39500</v>
      </c>
      <c r="D119" s="167" t="s">
        <v>4</v>
      </c>
      <c r="E119" s="302">
        <f t="shared" si="9"/>
        <v>39500</v>
      </c>
      <c r="F119" s="163"/>
      <c r="G119" s="42"/>
    </row>
    <row r="120" spans="1:7" x14ac:dyDescent="0.25">
      <c r="A120" s="32"/>
      <c r="B120" s="288">
        <v>46319</v>
      </c>
      <c r="C120" s="166">
        <f t="shared" si="8"/>
        <v>39500</v>
      </c>
      <c r="D120" s="167" t="s">
        <v>4</v>
      </c>
      <c r="E120" s="302">
        <f t="shared" si="9"/>
        <v>39500</v>
      </c>
      <c r="F120" s="163"/>
      <c r="G120" s="42"/>
    </row>
    <row r="121" spans="1:7" x14ac:dyDescent="0.25">
      <c r="A121" s="32"/>
      <c r="B121" s="288">
        <v>46501</v>
      </c>
      <c r="C121" s="166">
        <f t="shared" si="8"/>
        <v>39500</v>
      </c>
      <c r="D121" s="167" t="s">
        <v>4</v>
      </c>
      <c r="E121" s="302">
        <f t="shared" si="9"/>
        <v>39500</v>
      </c>
      <c r="F121" s="163"/>
      <c r="G121" s="42"/>
    </row>
    <row r="122" spans="1:7" x14ac:dyDescent="0.25">
      <c r="A122" s="32"/>
      <c r="B122" s="288">
        <v>46684</v>
      </c>
      <c r="C122" s="166">
        <f t="shared" si="8"/>
        <v>39500</v>
      </c>
      <c r="D122" s="167" t="s">
        <v>4</v>
      </c>
      <c r="E122" s="302">
        <f t="shared" si="9"/>
        <v>39500</v>
      </c>
      <c r="F122" s="163"/>
      <c r="G122" s="42"/>
    </row>
    <row r="123" spans="1:7" x14ac:dyDescent="0.25">
      <c r="A123" s="32"/>
      <c r="B123" s="288">
        <v>46867</v>
      </c>
      <c r="C123" s="166">
        <f t="shared" si="8"/>
        <v>39500</v>
      </c>
      <c r="D123" s="167" t="s">
        <v>4</v>
      </c>
      <c r="E123" s="302">
        <f t="shared" si="9"/>
        <v>39500</v>
      </c>
      <c r="F123" s="163"/>
      <c r="G123" s="32"/>
    </row>
    <row r="124" spans="1:7" x14ac:dyDescent="0.25">
      <c r="A124" s="32"/>
      <c r="B124" s="289">
        <v>47050</v>
      </c>
      <c r="C124" s="303">
        <f t="shared" si="8"/>
        <v>39500</v>
      </c>
      <c r="D124" s="296">
        <v>1000000</v>
      </c>
      <c r="E124" s="297">
        <f>+C124+D124</f>
        <v>1039500</v>
      </c>
      <c r="F124" s="166"/>
      <c r="G124" s="32"/>
    </row>
    <row r="125" spans="1:7" x14ac:dyDescent="0.25">
      <c r="A125" s="32"/>
      <c r="B125" s="123"/>
      <c r="C125" s="64"/>
      <c r="D125" s="64"/>
      <c r="E125" s="64"/>
      <c r="F125" s="64"/>
      <c r="G125" s="32"/>
    </row>
    <row r="126" spans="1:7" x14ac:dyDescent="0.25">
      <c r="A126" s="32"/>
      <c r="B126" s="123"/>
      <c r="C126" s="64"/>
      <c r="D126" s="64"/>
      <c r="E126" s="64"/>
      <c r="F126" s="64"/>
      <c r="G126" s="32"/>
    </row>
    <row r="127" spans="1:7" x14ac:dyDescent="0.25">
      <c r="A127" s="32"/>
      <c r="B127" s="275" t="s">
        <v>138</v>
      </c>
      <c r="C127" s="346" t="s">
        <v>24</v>
      </c>
      <c r="D127" s="346"/>
      <c r="E127" s="347"/>
      <c r="F127" s="131"/>
      <c r="G127" s="32"/>
    </row>
    <row r="128" spans="1:7" x14ac:dyDescent="0.25">
      <c r="A128" s="32"/>
      <c r="B128" s="276" t="s">
        <v>141</v>
      </c>
      <c r="C128" s="192"/>
      <c r="D128" s="190">
        <v>1000000</v>
      </c>
      <c r="E128" s="295"/>
      <c r="F128" s="34"/>
      <c r="G128" s="32"/>
    </row>
    <row r="129" spans="1:7" x14ac:dyDescent="0.25">
      <c r="A129" s="32"/>
      <c r="B129" s="276" t="s">
        <v>143</v>
      </c>
      <c r="C129" s="192"/>
      <c r="D129" s="191">
        <v>9.5000000000000001E-2</v>
      </c>
      <c r="E129" s="295"/>
      <c r="F129" s="34"/>
      <c r="G129" s="32"/>
    </row>
    <row r="130" spans="1:7" x14ac:dyDescent="0.25">
      <c r="A130" s="32"/>
      <c r="B130" s="276" t="s">
        <v>144</v>
      </c>
      <c r="C130" s="192"/>
      <c r="D130" s="210">
        <v>44055</v>
      </c>
      <c r="E130" s="295"/>
      <c r="F130" s="34"/>
      <c r="G130" s="32"/>
    </row>
    <row r="131" spans="1:7" x14ac:dyDescent="0.25">
      <c r="A131" s="32"/>
      <c r="B131" s="300" t="s">
        <v>119</v>
      </c>
      <c r="C131" s="189"/>
      <c r="D131" s="210">
        <v>49533</v>
      </c>
      <c r="E131" s="295"/>
      <c r="F131" s="34"/>
      <c r="G131" s="32"/>
    </row>
    <row r="132" spans="1:7" ht="21" customHeight="1" x14ac:dyDescent="0.25">
      <c r="A132" s="32"/>
      <c r="B132" s="352" t="s">
        <v>146</v>
      </c>
      <c r="C132" s="351" t="s">
        <v>147</v>
      </c>
      <c r="D132" s="351"/>
      <c r="E132" s="351"/>
      <c r="F132" s="69"/>
      <c r="G132" s="32"/>
    </row>
    <row r="133" spans="1:7" x14ac:dyDescent="0.25">
      <c r="A133" s="32"/>
      <c r="B133" s="352"/>
      <c r="C133" s="298" t="s">
        <v>148</v>
      </c>
      <c r="D133" s="299" t="s">
        <v>8</v>
      </c>
      <c r="E133" s="298" t="s">
        <v>9</v>
      </c>
      <c r="F133" s="69"/>
      <c r="G133" s="32"/>
    </row>
    <row r="134" spans="1:7" x14ac:dyDescent="0.25">
      <c r="A134" s="32"/>
      <c r="B134" s="291">
        <v>44239</v>
      </c>
      <c r="C134" s="169">
        <f t="shared" ref="C134:C163" si="10">+$D$128*$D$129/2</f>
        <v>47500</v>
      </c>
      <c r="D134" s="169">
        <v>0</v>
      </c>
      <c r="E134" s="292">
        <f>+C134</f>
        <v>47500</v>
      </c>
      <c r="F134" s="141"/>
      <c r="G134" s="42"/>
    </row>
    <row r="135" spans="1:7" x14ac:dyDescent="0.25">
      <c r="A135" s="32"/>
      <c r="B135" s="291">
        <v>44420</v>
      </c>
      <c r="C135" s="169">
        <f t="shared" si="10"/>
        <v>47500</v>
      </c>
      <c r="D135" s="169">
        <v>0</v>
      </c>
      <c r="E135" s="292">
        <f t="shared" ref="E135:E162" si="11">+C135</f>
        <v>47500</v>
      </c>
      <c r="F135" s="141"/>
      <c r="G135" s="42"/>
    </row>
    <row r="136" spans="1:7" x14ac:dyDescent="0.25">
      <c r="A136" s="32"/>
      <c r="B136" s="291">
        <v>44604</v>
      </c>
      <c r="C136" s="169">
        <f t="shared" si="10"/>
        <v>47500</v>
      </c>
      <c r="D136" s="169">
        <v>0</v>
      </c>
      <c r="E136" s="292">
        <f t="shared" si="11"/>
        <v>47500</v>
      </c>
      <c r="F136" s="141"/>
      <c r="G136" s="42"/>
    </row>
    <row r="137" spans="1:7" x14ac:dyDescent="0.25">
      <c r="A137" s="32"/>
      <c r="B137" s="291">
        <v>44785</v>
      </c>
      <c r="C137" s="169">
        <f t="shared" si="10"/>
        <v>47500</v>
      </c>
      <c r="D137" s="169">
        <v>0</v>
      </c>
      <c r="E137" s="292">
        <f t="shared" si="11"/>
        <v>47500</v>
      </c>
      <c r="F137" s="141"/>
      <c r="G137" s="42"/>
    </row>
    <row r="138" spans="1:7" x14ac:dyDescent="0.25">
      <c r="A138" s="32"/>
      <c r="B138" s="291">
        <v>44969</v>
      </c>
      <c r="C138" s="169">
        <f t="shared" si="10"/>
        <v>47500</v>
      </c>
      <c r="D138" s="169">
        <v>0</v>
      </c>
      <c r="E138" s="292">
        <f t="shared" si="11"/>
        <v>47500</v>
      </c>
      <c r="F138" s="141"/>
      <c r="G138" s="42"/>
    </row>
    <row r="139" spans="1:7" x14ac:dyDescent="0.25">
      <c r="A139" s="32"/>
      <c r="B139" s="291">
        <v>45150</v>
      </c>
      <c r="C139" s="169">
        <f t="shared" si="10"/>
        <v>47500</v>
      </c>
      <c r="D139" s="169">
        <v>0</v>
      </c>
      <c r="E139" s="292">
        <f t="shared" si="11"/>
        <v>47500</v>
      </c>
      <c r="F139" s="141"/>
      <c r="G139" s="42"/>
    </row>
    <row r="140" spans="1:7" x14ac:dyDescent="0.25">
      <c r="A140" s="32"/>
      <c r="B140" s="291">
        <v>45334</v>
      </c>
      <c r="C140" s="169">
        <f t="shared" si="10"/>
        <v>47500</v>
      </c>
      <c r="D140" s="169">
        <v>0</v>
      </c>
      <c r="E140" s="292">
        <f t="shared" si="11"/>
        <v>47500</v>
      </c>
      <c r="F140" s="141"/>
      <c r="G140" s="42"/>
    </row>
    <row r="141" spans="1:7" x14ac:dyDescent="0.25">
      <c r="A141" s="32"/>
      <c r="B141" s="291">
        <v>45516</v>
      </c>
      <c r="C141" s="169">
        <f t="shared" si="10"/>
        <v>47500</v>
      </c>
      <c r="D141" s="169">
        <v>0</v>
      </c>
      <c r="E141" s="292">
        <f t="shared" si="11"/>
        <v>47500</v>
      </c>
      <c r="F141" s="64"/>
      <c r="G141" s="42"/>
    </row>
    <row r="142" spans="1:7" x14ac:dyDescent="0.25">
      <c r="A142" s="32"/>
      <c r="B142" s="291">
        <v>45700</v>
      </c>
      <c r="C142" s="169">
        <f t="shared" si="10"/>
        <v>47500</v>
      </c>
      <c r="D142" s="169">
        <v>0</v>
      </c>
      <c r="E142" s="292">
        <f t="shared" si="11"/>
        <v>47500</v>
      </c>
      <c r="F142" s="64"/>
      <c r="G142" s="42"/>
    </row>
    <row r="143" spans="1:7" x14ac:dyDescent="0.25">
      <c r="A143" s="32"/>
      <c r="B143" s="291">
        <v>45881</v>
      </c>
      <c r="C143" s="169">
        <f t="shared" si="10"/>
        <v>47500</v>
      </c>
      <c r="D143" s="169">
        <v>0</v>
      </c>
      <c r="E143" s="292">
        <f t="shared" si="11"/>
        <v>47500</v>
      </c>
      <c r="F143" s="64"/>
      <c r="G143" s="42"/>
    </row>
    <row r="144" spans="1:7" x14ac:dyDescent="0.25">
      <c r="A144" s="32"/>
      <c r="B144" s="288">
        <v>46065</v>
      </c>
      <c r="C144" s="170">
        <f t="shared" si="10"/>
        <v>47500</v>
      </c>
      <c r="D144" s="170">
        <v>0</v>
      </c>
      <c r="E144" s="283">
        <f t="shared" si="11"/>
        <v>47500</v>
      </c>
      <c r="F144" s="64"/>
      <c r="G144" s="42"/>
    </row>
    <row r="145" spans="1:7" x14ac:dyDescent="0.25">
      <c r="A145" s="32"/>
      <c r="B145" s="288">
        <v>46246</v>
      </c>
      <c r="C145" s="170">
        <f t="shared" si="10"/>
        <v>47500</v>
      </c>
      <c r="D145" s="170">
        <v>0</v>
      </c>
      <c r="E145" s="283">
        <f t="shared" si="11"/>
        <v>47500</v>
      </c>
      <c r="F145" s="64"/>
      <c r="G145" s="42"/>
    </row>
    <row r="146" spans="1:7" x14ac:dyDescent="0.25">
      <c r="A146" s="32"/>
      <c r="B146" s="288">
        <v>46430</v>
      </c>
      <c r="C146" s="170">
        <f t="shared" si="10"/>
        <v>47500</v>
      </c>
      <c r="D146" s="170">
        <v>0</v>
      </c>
      <c r="E146" s="283">
        <f t="shared" si="11"/>
        <v>47500</v>
      </c>
      <c r="F146" s="64"/>
      <c r="G146" s="42"/>
    </row>
    <row r="147" spans="1:7" x14ac:dyDescent="0.25">
      <c r="A147" s="32"/>
      <c r="B147" s="288">
        <v>46611</v>
      </c>
      <c r="C147" s="170">
        <f t="shared" si="10"/>
        <v>47500</v>
      </c>
      <c r="D147" s="170">
        <v>0</v>
      </c>
      <c r="E147" s="283">
        <f t="shared" si="11"/>
        <v>47500</v>
      </c>
      <c r="F147" s="64"/>
      <c r="G147" s="42"/>
    </row>
    <row r="148" spans="1:7" x14ac:dyDescent="0.25">
      <c r="A148" s="32"/>
      <c r="B148" s="288">
        <v>46795</v>
      </c>
      <c r="C148" s="170">
        <f t="shared" si="10"/>
        <v>47500</v>
      </c>
      <c r="D148" s="170">
        <v>0</v>
      </c>
      <c r="E148" s="283">
        <f t="shared" si="11"/>
        <v>47500</v>
      </c>
      <c r="F148" s="64"/>
      <c r="G148" s="42"/>
    </row>
    <row r="149" spans="1:7" x14ac:dyDescent="0.25">
      <c r="A149" s="32"/>
      <c r="B149" s="288">
        <v>46977</v>
      </c>
      <c r="C149" s="170">
        <f t="shared" si="10"/>
        <v>47500</v>
      </c>
      <c r="D149" s="170">
        <v>0</v>
      </c>
      <c r="E149" s="283">
        <f t="shared" si="11"/>
        <v>47500</v>
      </c>
      <c r="F149" s="64"/>
      <c r="G149" s="42"/>
    </row>
    <row r="150" spans="1:7" x14ac:dyDescent="0.25">
      <c r="A150" s="32"/>
      <c r="B150" s="288">
        <v>47161</v>
      </c>
      <c r="C150" s="170">
        <f t="shared" si="10"/>
        <v>47500</v>
      </c>
      <c r="D150" s="170">
        <v>0</v>
      </c>
      <c r="E150" s="283">
        <f t="shared" si="11"/>
        <v>47500</v>
      </c>
      <c r="F150" s="64"/>
      <c r="G150" s="42"/>
    </row>
    <row r="151" spans="1:7" x14ac:dyDescent="0.25">
      <c r="A151" s="32"/>
      <c r="B151" s="288">
        <v>47342</v>
      </c>
      <c r="C151" s="170">
        <f t="shared" si="10"/>
        <v>47500</v>
      </c>
      <c r="D151" s="170">
        <v>0</v>
      </c>
      <c r="E151" s="283">
        <f t="shared" si="11"/>
        <v>47500</v>
      </c>
      <c r="F151" s="64"/>
      <c r="G151" s="42"/>
    </row>
    <row r="152" spans="1:7" x14ac:dyDescent="0.25">
      <c r="A152" s="32"/>
      <c r="B152" s="288">
        <v>47526</v>
      </c>
      <c r="C152" s="170">
        <f t="shared" si="10"/>
        <v>47500</v>
      </c>
      <c r="D152" s="170">
        <v>0</v>
      </c>
      <c r="E152" s="283">
        <f t="shared" si="11"/>
        <v>47500</v>
      </c>
      <c r="F152" s="64"/>
      <c r="G152" s="42"/>
    </row>
    <row r="153" spans="1:7" x14ac:dyDescent="0.25">
      <c r="A153" s="32"/>
      <c r="B153" s="288">
        <v>47707</v>
      </c>
      <c r="C153" s="170">
        <f t="shared" si="10"/>
        <v>47500</v>
      </c>
      <c r="D153" s="170">
        <v>0</v>
      </c>
      <c r="E153" s="283">
        <f t="shared" si="11"/>
        <v>47500</v>
      </c>
      <c r="F153" s="64"/>
      <c r="G153" s="42"/>
    </row>
    <row r="154" spans="1:7" x14ac:dyDescent="0.25">
      <c r="A154" s="32"/>
      <c r="B154" s="288">
        <v>47891</v>
      </c>
      <c r="C154" s="170">
        <f t="shared" si="10"/>
        <v>47500</v>
      </c>
      <c r="D154" s="170">
        <v>0</v>
      </c>
      <c r="E154" s="283">
        <f t="shared" si="11"/>
        <v>47500</v>
      </c>
      <c r="F154" s="64"/>
      <c r="G154" s="42"/>
    </row>
    <row r="155" spans="1:7" x14ac:dyDescent="0.25">
      <c r="A155" s="32"/>
      <c r="B155" s="288">
        <v>48072</v>
      </c>
      <c r="C155" s="170">
        <f t="shared" si="10"/>
        <v>47500</v>
      </c>
      <c r="D155" s="170">
        <v>0</v>
      </c>
      <c r="E155" s="283">
        <f t="shared" si="11"/>
        <v>47500</v>
      </c>
      <c r="F155" s="64"/>
      <c r="G155" s="42"/>
    </row>
    <row r="156" spans="1:7" x14ac:dyDescent="0.25">
      <c r="A156" s="32"/>
      <c r="B156" s="288">
        <v>48256</v>
      </c>
      <c r="C156" s="170">
        <f t="shared" si="10"/>
        <v>47500</v>
      </c>
      <c r="D156" s="170">
        <v>0</v>
      </c>
      <c r="E156" s="283">
        <f t="shared" si="11"/>
        <v>47500</v>
      </c>
      <c r="F156" s="64"/>
      <c r="G156" s="42"/>
    </row>
    <row r="157" spans="1:7" x14ac:dyDescent="0.25">
      <c r="A157" s="32"/>
      <c r="B157" s="288">
        <v>48438</v>
      </c>
      <c r="C157" s="170">
        <f t="shared" si="10"/>
        <v>47500</v>
      </c>
      <c r="D157" s="170">
        <v>0</v>
      </c>
      <c r="E157" s="283">
        <f t="shared" si="11"/>
        <v>47500</v>
      </c>
      <c r="F157" s="64"/>
      <c r="G157" s="42"/>
    </row>
    <row r="158" spans="1:7" x14ac:dyDescent="0.25">
      <c r="A158" s="32"/>
      <c r="B158" s="288">
        <v>48622</v>
      </c>
      <c r="C158" s="170">
        <f t="shared" si="10"/>
        <v>47500</v>
      </c>
      <c r="D158" s="170">
        <v>0</v>
      </c>
      <c r="E158" s="283">
        <f t="shared" si="11"/>
        <v>47500</v>
      </c>
      <c r="F158" s="64"/>
      <c r="G158" s="42"/>
    </row>
    <row r="159" spans="1:7" x14ac:dyDescent="0.25">
      <c r="A159" s="32"/>
      <c r="B159" s="288">
        <v>48803</v>
      </c>
      <c r="C159" s="170">
        <f t="shared" si="10"/>
        <v>47500</v>
      </c>
      <c r="D159" s="170">
        <v>0</v>
      </c>
      <c r="E159" s="283">
        <f t="shared" si="11"/>
        <v>47500</v>
      </c>
      <c r="F159" s="64"/>
      <c r="G159" s="42"/>
    </row>
    <row r="160" spans="1:7" x14ac:dyDescent="0.25">
      <c r="A160" s="32"/>
      <c r="B160" s="288">
        <v>48987</v>
      </c>
      <c r="C160" s="170">
        <f t="shared" si="10"/>
        <v>47500</v>
      </c>
      <c r="D160" s="170">
        <v>0</v>
      </c>
      <c r="E160" s="283">
        <f t="shared" si="11"/>
        <v>47500</v>
      </c>
      <c r="F160" s="64"/>
      <c r="G160" s="42"/>
    </row>
    <row r="161" spans="1:7" x14ac:dyDescent="0.25">
      <c r="A161" s="32"/>
      <c r="B161" s="288">
        <v>49168</v>
      </c>
      <c r="C161" s="170">
        <f t="shared" si="10"/>
        <v>47500</v>
      </c>
      <c r="D161" s="170">
        <v>0</v>
      </c>
      <c r="E161" s="283">
        <f t="shared" si="11"/>
        <v>47500</v>
      </c>
      <c r="F161" s="64"/>
      <c r="G161" s="42"/>
    </row>
    <row r="162" spans="1:7" x14ac:dyDescent="0.25">
      <c r="A162" s="32"/>
      <c r="B162" s="288">
        <v>49352</v>
      </c>
      <c r="C162" s="170">
        <f t="shared" si="10"/>
        <v>47500</v>
      </c>
      <c r="D162" s="170">
        <v>0</v>
      </c>
      <c r="E162" s="283">
        <f t="shared" si="11"/>
        <v>47500</v>
      </c>
      <c r="F162" s="64"/>
      <c r="G162" s="42"/>
    </row>
    <row r="163" spans="1:7" x14ac:dyDescent="0.25">
      <c r="A163" s="32"/>
      <c r="B163" s="289">
        <v>49533</v>
      </c>
      <c r="C163" s="284">
        <f t="shared" si="10"/>
        <v>47500</v>
      </c>
      <c r="D163" s="284">
        <v>1000000</v>
      </c>
      <c r="E163" s="297">
        <f>+C163+D163</f>
        <v>1047500</v>
      </c>
      <c r="F163" s="166"/>
      <c r="G163" s="42"/>
    </row>
    <row r="164" spans="1:7" x14ac:dyDescent="0.25">
      <c r="A164" s="32"/>
      <c r="B164" s="172"/>
      <c r="C164" s="170"/>
      <c r="D164" s="170"/>
      <c r="E164" s="166"/>
      <c r="F164" s="166"/>
      <c r="G164" s="42"/>
    </row>
    <row r="165" spans="1:7" x14ac:dyDescent="0.25">
      <c r="A165" s="32"/>
      <c r="B165" s="172"/>
      <c r="C165" s="170"/>
      <c r="D165" s="170"/>
      <c r="E165" s="166"/>
      <c r="F165" s="166"/>
      <c r="G165" s="42"/>
    </row>
    <row r="166" spans="1:7" x14ac:dyDescent="0.25">
      <c r="A166" s="32"/>
      <c r="B166" s="123"/>
      <c r="C166" s="64"/>
      <c r="D166" s="64"/>
      <c r="E166" s="64"/>
      <c r="F166" s="64"/>
      <c r="G166" s="42"/>
    </row>
    <row r="167" spans="1:7" x14ac:dyDescent="0.25">
      <c r="A167" s="32"/>
      <c r="B167" s="275" t="s">
        <v>138</v>
      </c>
      <c r="C167" s="346" t="s">
        <v>26</v>
      </c>
      <c r="D167" s="346"/>
      <c r="E167" s="347"/>
      <c r="F167" s="173"/>
      <c r="G167" s="32"/>
    </row>
    <row r="168" spans="1:7" x14ac:dyDescent="0.25">
      <c r="A168" s="32"/>
      <c r="B168" s="276" t="s">
        <v>141</v>
      </c>
      <c r="C168" s="189"/>
      <c r="D168" s="190">
        <v>1000000</v>
      </c>
      <c r="E168" s="295"/>
      <c r="F168" s="34"/>
      <c r="G168" s="32"/>
    </row>
    <row r="169" spans="1:7" x14ac:dyDescent="0.25">
      <c r="A169" s="32"/>
      <c r="B169" s="276" t="s">
        <v>143</v>
      </c>
      <c r="C169" s="189"/>
      <c r="D169" s="191">
        <v>9.9000000000000005E-2</v>
      </c>
      <c r="E169" s="295"/>
      <c r="F169" s="34"/>
      <c r="G169" s="32"/>
    </row>
    <row r="170" spans="1:7" x14ac:dyDescent="0.25">
      <c r="A170" s="32"/>
      <c r="B170" s="276" t="s">
        <v>144</v>
      </c>
      <c r="C170" s="189"/>
      <c r="D170" s="210">
        <v>44090</v>
      </c>
      <c r="E170" s="295"/>
      <c r="F170" s="34"/>
      <c r="G170" s="32"/>
    </row>
    <row r="171" spans="1:7" x14ac:dyDescent="0.25">
      <c r="A171" s="32"/>
      <c r="B171" s="276" t="s">
        <v>119</v>
      </c>
      <c r="C171" s="189"/>
      <c r="D171" s="210">
        <v>51395</v>
      </c>
      <c r="E171" s="295"/>
      <c r="F171" s="34"/>
      <c r="G171" s="32"/>
    </row>
    <row r="172" spans="1:7" ht="18.600000000000001" customHeight="1" x14ac:dyDescent="0.25">
      <c r="A172" s="32"/>
      <c r="B172" s="351" t="s">
        <v>146</v>
      </c>
      <c r="C172" s="351" t="s">
        <v>147</v>
      </c>
      <c r="D172" s="351"/>
      <c r="E172" s="351"/>
      <c r="F172" s="69"/>
      <c r="G172" s="32"/>
    </row>
    <row r="173" spans="1:7" x14ac:dyDescent="0.25">
      <c r="A173" s="32"/>
      <c r="B173" s="351"/>
      <c r="C173" s="298" t="s">
        <v>148</v>
      </c>
      <c r="D173" s="299" t="s">
        <v>8</v>
      </c>
      <c r="E173" s="298" t="s">
        <v>9</v>
      </c>
      <c r="F173" s="68"/>
      <c r="G173" s="32"/>
    </row>
    <row r="174" spans="1:7" x14ac:dyDescent="0.25">
      <c r="A174" s="32"/>
      <c r="B174" s="291">
        <v>44271</v>
      </c>
      <c r="C174" s="169">
        <v>49500</v>
      </c>
      <c r="D174" s="169">
        <v>0</v>
      </c>
      <c r="E174" s="292">
        <v>49500</v>
      </c>
      <c r="F174" s="141"/>
      <c r="G174" s="32"/>
    </row>
    <row r="175" spans="1:7" x14ac:dyDescent="0.25">
      <c r="A175" s="32"/>
      <c r="B175" s="291">
        <v>44455</v>
      </c>
      <c r="C175" s="169">
        <v>49500</v>
      </c>
      <c r="D175" s="169">
        <v>0</v>
      </c>
      <c r="E175" s="292">
        <v>49500</v>
      </c>
      <c r="F175" s="141"/>
      <c r="G175" s="32"/>
    </row>
    <row r="176" spans="1:7" x14ac:dyDescent="0.25">
      <c r="A176" s="32"/>
      <c r="B176" s="291">
        <v>44636</v>
      </c>
      <c r="C176" s="169">
        <v>49500</v>
      </c>
      <c r="D176" s="169">
        <v>0</v>
      </c>
      <c r="E176" s="292">
        <v>49500</v>
      </c>
      <c r="F176" s="141"/>
      <c r="G176" s="32"/>
    </row>
    <row r="177" spans="1:7" x14ac:dyDescent="0.25">
      <c r="A177" s="32"/>
      <c r="B177" s="291">
        <v>44820</v>
      </c>
      <c r="C177" s="169">
        <v>49500</v>
      </c>
      <c r="D177" s="169">
        <v>0</v>
      </c>
      <c r="E177" s="292">
        <v>49500</v>
      </c>
      <c r="F177" s="141"/>
      <c r="G177" s="32"/>
    </row>
    <row r="178" spans="1:7" x14ac:dyDescent="0.25">
      <c r="A178" s="32"/>
      <c r="B178" s="291">
        <v>45001</v>
      </c>
      <c r="C178" s="169">
        <v>49500</v>
      </c>
      <c r="D178" s="169">
        <v>0</v>
      </c>
      <c r="E178" s="292">
        <v>49500</v>
      </c>
      <c r="F178" s="141"/>
      <c r="G178" s="32"/>
    </row>
    <row r="179" spans="1:7" x14ac:dyDescent="0.25">
      <c r="A179" s="32"/>
      <c r="B179" s="291">
        <v>45185</v>
      </c>
      <c r="C179" s="169">
        <v>49500</v>
      </c>
      <c r="D179" s="169">
        <v>0</v>
      </c>
      <c r="E179" s="292">
        <v>49500</v>
      </c>
      <c r="F179" s="141"/>
      <c r="G179" s="32"/>
    </row>
    <row r="180" spans="1:7" x14ac:dyDescent="0.25">
      <c r="A180" s="32"/>
      <c r="B180" s="291">
        <v>45367</v>
      </c>
      <c r="C180" s="169">
        <v>49500</v>
      </c>
      <c r="D180" s="169">
        <v>0</v>
      </c>
      <c r="E180" s="292">
        <v>49500</v>
      </c>
      <c r="F180" s="141"/>
      <c r="G180" s="32"/>
    </row>
    <row r="181" spans="1:7" x14ac:dyDescent="0.25">
      <c r="A181" s="32"/>
      <c r="B181" s="291">
        <v>45551</v>
      </c>
      <c r="C181" s="169">
        <v>49500</v>
      </c>
      <c r="D181" s="169">
        <v>0</v>
      </c>
      <c r="E181" s="292">
        <v>49500</v>
      </c>
      <c r="F181" s="64"/>
      <c r="G181" s="32"/>
    </row>
    <row r="182" spans="1:7" x14ac:dyDescent="0.25">
      <c r="A182" s="32"/>
      <c r="B182" s="291">
        <v>45732</v>
      </c>
      <c r="C182" s="169">
        <v>49500</v>
      </c>
      <c r="D182" s="169">
        <v>0</v>
      </c>
      <c r="E182" s="292">
        <v>49500</v>
      </c>
      <c r="F182" s="64"/>
      <c r="G182" s="32"/>
    </row>
    <row r="183" spans="1:7" x14ac:dyDescent="0.25">
      <c r="A183" s="32"/>
      <c r="B183" s="291">
        <v>45916</v>
      </c>
      <c r="C183" s="169">
        <v>49500</v>
      </c>
      <c r="D183" s="169">
        <v>0</v>
      </c>
      <c r="E183" s="292">
        <v>49500</v>
      </c>
      <c r="F183" s="64"/>
      <c r="G183" s="32"/>
    </row>
    <row r="184" spans="1:7" x14ac:dyDescent="0.25">
      <c r="A184" s="32"/>
      <c r="B184" s="288">
        <v>46097</v>
      </c>
      <c r="C184" s="170">
        <v>49500</v>
      </c>
      <c r="D184" s="170">
        <v>0</v>
      </c>
      <c r="E184" s="283">
        <v>49500</v>
      </c>
      <c r="F184" s="64"/>
      <c r="G184" s="32"/>
    </row>
    <row r="185" spans="1:7" x14ac:dyDescent="0.25">
      <c r="A185" s="32"/>
      <c r="B185" s="288">
        <v>46281</v>
      </c>
      <c r="C185" s="170">
        <v>49500</v>
      </c>
      <c r="D185" s="170">
        <v>0</v>
      </c>
      <c r="E185" s="283">
        <v>49500</v>
      </c>
      <c r="F185" s="64"/>
      <c r="G185" s="32"/>
    </row>
    <row r="186" spans="1:7" x14ac:dyDescent="0.25">
      <c r="A186" s="32"/>
      <c r="B186" s="288">
        <v>46462</v>
      </c>
      <c r="C186" s="170">
        <v>49500</v>
      </c>
      <c r="D186" s="170">
        <v>0</v>
      </c>
      <c r="E186" s="283">
        <v>49500</v>
      </c>
      <c r="F186" s="64"/>
      <c r="G186" s="32"/>
    </row>
    <row r="187" spans="1:7" x14ac:dyDescent="0.25">
      <c r="A187" s="32"/>
      <c r="B187" s="288">
        <v>46646</v>
      </c>
      <c r="C187" s="170">
        <v>49500</v>
      </c>
      <c r="D187" s="170">
        <v>0</v>
      </c>
      <c r="E187" s="283">
        <v>49500</v>
      </c>
      <c r="F187" s="64"/>
      <c r="G187" s="32"/>
    </row>
    <row r="188" spans="1:7" x14ac:dyDescent="0.25">
      <c r="A188" s="32"/>
      <c r="B188" s="288">
        <v>46828</v>
      </c>
      <c r="C188" s="170">
        <v>49500</v>
      </c>
      <c r="D188" s="170">
        <v>0</v>
      </c>
      <c r="E188" s="283">
        <v>49500</v>
      </c>
      <c r="F188" s="64"/>
      <c r="G188" s="32"/>
    </row>
    <row r="189" spans="1:7" x14ac:dyDescent="0.25">
      <c r="A189" s="32"/>
      <c r="B189" s="288">
        <v>47012</v>
      </c>
      <c r="C189" s="170">
        <v>49500</v>
      </c>
      <c r="D189" s="170">
        <v>0</v>
      </c>
      <c r="E189" s="283">
        <v>49500</v>
      </c>
      <c r="F189" s="64"/>
      <c r="G189" s="32"/>
    </row>
    <row r="190" spans="1:7" x14ac:dyDescent="0.25">
      <c r="A190" s="32"/>
      <c r="B190" s="288">
        <v>47193</v>
      </c>
      <c r="C190" s="170">
        <v>49500</v>
      </c>
      <c r="D190" s="170">
        <v>0</v>
      </c>
      <c r="E190" s="283">
        <v>49500</v>
      </c>
      <c r="F190" s="64"/>
      <c r="G190" s="32"/>
    </row>
    <row r="191" spans="1:7" x14ac:dyDescent="0.25">
      <c r="A191" s="32"/>
      <c r="B191" s="288">
        <v>47377</v>
      </c>
      <c r="C191" s="170">
        <v>49500</v>
      </c>
      <c r="D191" s="170">
        <v>0</v>
      </c>
      <c r="E191" s="283">
        <v>49500</v>
      </c>
      <c r="F191" s="64"/>
      <c r="G191" s="32"/>
    </row>
    <row r="192" spans="1:7" x14ac:dyDescent="0.25">
      <c r="A192" s="32"/>
      <c r="B192" s="288">
        <v>47558</v>
      </c>
      <c r="C192" s="170">
        <v>49500</v>
      </c>
      <c r="D192" s="170">
        <v>0</v>
      </c>
      <c r="E192" s="283">
        <v>49500</v>
      </c>
      <c r="F192" s="64"/>
      <c r="G192" s="32"/>
    </row>
    <row r="193" spans="1:7" x14ac:dyDescent="0.25">
      <c r="A193" s="32"/>
      <c r="B193" s="288">
        <v>47742</v>
      </c>
      <c r="C193" s="170">
        <v>49500</v>
      </c>
      <c r="D193" s="170">
        <v>0</v>
      </c>
      <c r="E193" s="283">
        <v>49500</v>
      </c>
      <c r="F193" s="64"/>
      <c r="G193" s="32"/>
    </row>
    <row r="194" spans="1:7" x14ac:dyDescent="0.25">
      <c r="A194" s="32"/>
      <c r="B194" s="288">
        <v>47923</v>
      </c>
      <c r="C194" s="170">
        <v>49500</v>
      </c>
      <c r="D194" s="170">
        <v>0</v>
      </c>
      <c r="E194" s="283">
        <v>49500</v>
      </c>
      <c r="F194" s="64"/>
      <c r="G194" s="32"/>
    </row>
    <row r="195" spans="1:7" x14ac:dyDescent="0.25">
      <c r="A195" s="32"/>
      <c r="B195" s="288">
        <v>48107</v>
      </c>
      <c r="C195" s="170">
        <v>49500</v>
      </c>
      <c r="D195" s="170">
        <v>0</v>
      </c>
      <c r="E195" s="283">
        <v>49500</v>
      </c>
      <c r="F195" s="64"/>
      <c r="G195" s="32"/>
    </row>
    <row r="196" spans="1:7" x14ac:dyDescent="0.25">
      <c r="A196" s="32"/>
      <c r="B196" s="288">
        <v>48289</v>
      </c>
      <c r="C196" s="170">
        <v>49500</v>
      </c>
      <c r="D196" s="170">
        <v>0</v>
      </c>
      <c r="E196" s="283">
        <v>49500</v>
      </c>
      <c r="F196" s="64"/>
      <c r="G196" s="32"/>
    </row>
    <row r="197" spans="1:7" x14ac:dyDescent="0.25">
      <c r="A197" s="32"/>
      <c r="B197" s="288">
        <v>48473</v>
      </c>
      <c r="C197" s="170">
        <v>49500</v>
      </c>
      <c r="D197" s="170">
        <v>0</v>
      </c>
      <c r="E197" s="283">
        <v>49500</v>
      </c>
      <c r="F197" s="64"/>
      <c r="G197" s="32"/>
    </row>
    <row r="198" spans="1:7" x14ac:dyDescent="0.25">
      <c r="A198" s="32"/>
      <c r="B198" s="288">
        <v>48654</v>
      </c>
      <c r="C198" s="170">
        <v>49500</v>
      </c>
      <c r="D198" s="170">
        <v>0</v>
      </c>
      <c r="E198" s="283">
        <v>49500</v>
      </c>
      <c r="F198" s="64"/>
      <c r="G198" s="32"/>
    </row>
    <row r="199" spans="1:7" x14ac:dyDescent="0.25">
      <c r="A199" s="32"/>
      <c r="B199" s="288">
        <v>48838</v>
      </c>
      <c r="C199" s="170">
        <v>49500</v>
      </c>
      <c r="D199" s="170">
        <v>0</v>
      </c>
      <c r="E199" s="283">
        <v>49500</v>
      </c>
      <c r="F199" s="64"/>
      <c r="G199" s="32"/>
    </row>
    <row r="200" spans="1:7" x14ac:dyDescent="0.25">
      <c r="A200" s="32"/>
      <c r="B200" s="288">
        <v>49019</v>
      </c>
      <c r="C200" s="170">
        <v>49500</v>
      </c>
      <c r="D200" s="170">
        <v>0</v>
      </c>
      <c r="E200" s="283">
        <v>49500</v>
      </c>
      <c r="F200" s="64"/>
      <c r="G200" s="32"/>
    </row>
    <row r="201" spans="1:7" x14ac:dyDescent="0.25">
      <c r="A201" s="32"/>
      <c r="B201" s="288">
        <v>49203</v>
      </c>
      <c r="C201" s="170">
        <v>49500</v>
      </c>
      <c r="D201" s="170">
        <v>0</v>
      </c>
      <c r="E201" s="283">
        <v>49500</v>
      </c>
      <c r="F201" s="64"/>
      <c r="G201" s="32"/>
    </row>
    <row r="202" spans="1:7" x14ac:dyDescent="0.25">
      <c r="A202" s="32"/>
      <c r="B202" s="288">
        <v>49384</v>
      </c>
      <c r="C202" s="170">
        <v>49500</v>
      </c>
      <c r="D202" s="170">
        <v>0</v>
      </c>
      <c r="E202" s="283">
        <v>49500</v>
      </c>
      <c r="F202" s="64"/>
      <c r="G202" s="32"/>
    </row>
    <row r="203" spans="1:7" x14ac:dyDescent="0.25">
      <c r="A203" s="32"/>
      <c r="B203" s="288">
        <v>49568</v>
      </c>
      <c r="C203" s="170">
        <v>49500</v>
      </c>
      <c r="D203" s="170">
        <v>0</v>
      </c>
      <c r="E203" s="283">
        <v>49500</v>
      </c>
      <c r="F203" s="64"/>
      <c r="G203" s="32"/>
    </row>
    <row r="204" spans="1:7" x14ac:dyDescent="0.25">
      <c r="A204" s="32"/>
      <c r="B204" s="288">
        <v>49750</v>
      </c>
      <c r="C204" s="170">
        <v>49500</v>
      </c>
      <c r="D204" s="170">
        <v>0</v>
      </c>
      <c r="E204" s="283">
        <v>49500</v>
      </c>
      <c r="F204" s="64"/>
      <c r="G204" s="32"/>
    </row>
    <row r="205" spans="1:7" x14ac:dyDescent="0.25">
      <c r="A205" s="32"/>
      <c r="B205" s="288">
        <v>49934</v>
      </c>
      <c r="C205" s="170">
        <v>49500</v>
      </c>
      <c r="D205" s="170">
        <v>0</v>
      </c>
      <c r="E205" s="283">
        <v>49500</v>
      </c>
      <c r="F205" s="64"/>
      <c r="G205" s="32"/>
    </row>
    <row r="206" spans="1:7" x14ac:dyDescent="0.25">
      <c r="A206" s="32"/>
      <c r="B206" s="288">
        <v>50115</v>
      </c>
      <c r="C206" s="170">
        <v>49500</v>
      </c>
      <c r="D206" s="170">
        <v>0</v>
      </c>
      <c r="E206" s="283">
        <v>49500</v>
      </c>
      <c r="F206" s="64"/>
      <c r="G206" s="32"/>
    </row>
    <row r="207" spans="1:7" x14ac:dyDescent="0.25">
      <c r="A207" s="32"/>
      <c r="B207" s="288">
        <v>50299</v>
      </c>
      <c r="C207" s="170">
        <v>49500</v>
      </c>
      <c r="D207" s="170">
        <v>0</v>
      </c>
      <c r="E207" s="283">
        <v>49500</v>
      </c>
      <c r="F207" s="64"/>
      <c r="G207" s="32"/>
    </row>
    <row r="208" spans="1:7" x14ac:dyDescent="0.25">
      <c r="A208" s="32"/>
      <c r="B208" s="288">
        <v>50480</v>
      </c>
      <c r="C208" s="170">
        <v>49500</v>
      </c>
      <c r="D208" s="170">
        <v>0</v>
      </c>
      <c r="E208" s="283">
        <v>49500</v>
      </c>
      <c r="F208" s="64"/>
      <c r="G208" s="32"/>
    </row>
    <row r="209" spans="1:7" x14ac:dyDescent="0.25">
      <c r="A209" s="32"/>
      <c r="B209" s="288">
        <v>50664</v>
      </c>
      <c r="C209" s="170">
        <v>49500</v>
      </c>
      <c r="D209" s="170">
        <v>0</v>
      </c>
      <c r="E209" s="283">
        <v>49500</v>
      </c>
      <c r="F209" s="64"/>
      <c r="G209" s="32"/>
    </row>
    <row r="210" spans="1:7" x14ac:dyDescent="0.25">
      <c r="A210" s="32"/>
      <c r="B210" s="288">
        <v>50845</v>
      </c>
      <c r="C210" s="170">
        <v>49500</v>
      </c>
      <c r="D210" s="170">
        <v>0</v>
      </c>
      <c r="E210" s="283">
        <v>49500</v>
      </c>
      <c r="F210" s="64"/>
      <c r="G210" s="32"/>
    </row>
    <row r="211" spans="1:7" x14ac:dyDescent="0.25">
      <c r="A211" s="32"/>
      <c r="B211" s="288">
        <v>51029</v>
      </c>
      <c r="C211" s="170">
        <v>49500</v>
      </c>
      <c r="D211" s="170">
        <v>0</v>
      </c>
      <c r="E211" s="283">
        <v>49500</v>
      </c>
      <c r="F211" s="64"/>
      <c r="G211" s="32"/>
    </row>
    <row r="212" spans="1:7" x14ac:dyDescent="0.25">
      <c r="A212" s="32"/>
      <c r="B212" s="288">
        <v>51211</v>
      </c>
      <c r="C212" s="170">
        <v>49500</v>
      </c>
      <c r="D212" s="170">
        <v>0</v>
      </c>
      <c r="E212" s="283">
        <v>49500</v>
      </c>
      <c r="F212" s="64"/>
      <c r="G212" s="32"/>
    </row>
    <row r="213" spans="1:7" x14ac:dyDescent="0.25">
      <c r="A213" s="32"/>
      <c r="B213" s="289">
        <v>51395</v>
      </c>
      <c r="C213" s="284">
        <v>49500</v>
      </c>
      <c r="D213" s="296">
        <v>1000000</v>
      </c>
      <c r="E213" s="297">
        <f>+C213+D213</f>
        <v>1049500</v>
      </c>
      <c r="F213" s="166"/>
      <c r="G213" s="32"/>
    </row>
    <row r="214" spans="1:7" x14ac:dyDescent="0.25">
      <c r="A214" s="32"/>
      <c r="B214" s="42"/>
      <c r="C214" s="42"/>
      <c r="D214" s="42"/>
      <c r="E214" s="42"/>
      <c r="F214" s="42"/>
      <c r="G214" s="32"/>
    </row>
    <row r="215" spans="1:7" x14ac:dyDescent="0.25">
      <c r="A215" s="32"/>
      <c r="B215" s="123"/>
      <c r="C215" s="64"/>
      <c r="D215" s="64"/>
      <c r="E215" s="64"/>
      <c r="F215" s="64"/>
      <c r="G215" s="32"/>
    </row>
    <row r="216" spans="1:7" x14ac:dyDescent="0.25">
      <c r="A216" s="32"/>
      <c r="B216" s="123"/>
      <c r="C216" s="64"/>
      <c r="D216" s="64"/>
      <c r="E216" s="64"/>
      <c r="F216" s="64"/>
      <c r="G216" s="32"/>
    </row>
    <row r="217" spans="1:7" x14ac:dyDescent="0.25">
      <c r="A217" s="32"/>
      <c r="B217" s="123"/>
      <c r="C217" s="64"/>
      <c r="D217" s="64"/>
      <c r="E217" s="64"/>
      <c r="F217" s="64"/>
      <c r="G217" s="32"/>
    </row>
    <row r="218" spans="1:7" x14ac:dyDescent="0.25">
      <c r="A218" s="32"/>
      <c r="B218" s="275" t="s">
        <v>138</v>
      </c>
      <c r="C218" s="346" t="s">
        <v>30</v>
      </c>
      <c r="D218" s="346"/>
      <c r="E218" s="347"/>
      <c r="F218" s="174"/>
      <c r="G218" s="32"/>
    </row>
    <row r="219" spans="1:7" x14ac:dyDescent="0.25">
      <c r="A219" s="32"/>
      <c r="B219" s="276" t="s">
        <v>141</v>
      </c>
      <c r="C219" s="196"/>
      <c r="D219" s="197">
        <v>1000000</v>
      </c>
      <c r="E219" s="277"/>
      <c r="F219" s="175"/>
      <c r="G219" s="32"/>
    </row>
    <row r="220" spans="1:7" x14ac:dyDescent="0.25">
      <c r="A220" s="32"/>
      <c r="B220" s="276" t="s">
        <v>143</v>
      </c>
      <c r="C220" s="353">
        <v>7.8E-2</v>
      </c>
      <c r="D220" s="353"/>
      <c r="E220" s="354"/>
      <c r="F220" s="176"/>
      <c r="G220" s="32"/>
    </row>
    <row r="221" spans="1:7" x14ac:dyDescent="0.25">
      <c r="A221" s="32"/>
      <c r="B221" s="276" t="s">
        <v>144</v>
      </c>
      <c r="C221" s="216"/>
      <c r="D221" s="210">
        <v>44258</v>
      </c>
      <c r="E221" s="294"/>
      <c r="F221" s="177"/>
      <c r="G221" s="32"/>
    </row>
    <row r="222" spans="1:7" x14ac:dyDescent="0.25">
      <c r="A222" s="32"/>
      <c r="B222" s="276" t="s">
        <v>119</v>
      </c>
      <c r="C222" s="216"/>
      <c r="D222" s="210">
        <v>47910</v>
      </c>
      <c r="E222" s="294"/>
      <c r="F222" s="177"/>
      <c r="G222" s="32"/>
    </row>
    <row r="223" spans="1:7" x14ac:dyDescent="0.25">
      <c r="A223" s="32"/>
      <c r="B223" s="351" t="s">
        <v>146</v>
      </c>
      <c r="C223" s="350" t="s">
        <v>147</v>
      </c>
      <c r="D223" s="350"/>
      <c r="E223" s="350"/>
      <c r="F223" s="177"/>
      <c r="G223" s="32"/>
    </row>
    <row r="224" spans="1:7" x14ac:dyDescent="0.25">
      <c r="A224" s="32"/>
      <c r="B224" s="351"/>
      <c r="C224" s="287" t="s">
        <v>148</v>
      </c>
      <c r="D224" s="287" t="s">
        <v>8</v>
      </c>
      <c r="E224" s="287" t="s">
        <v>9</v>
      </c>
      <c r="F224" s="178"/>
      <c r="G224" s="32"/>
    </row>
    <row r="225" spans="1:7" x14ac:dyDescent="0.25">
      <c r="A225" s="32"/>
      <c r="B225" s="291">
        <v>44442</v>
      </c>
      <c r="C225" s="169">
        <f t="shared" ref="C225:C244" si="12">+$D$219*$C$220/2</f>
        <v>39000</v>
      </c>
      <c r="D225" s="169"/>
      <c r="E225" s="292">
        <f>C225</f>
        <v>39000</v>
      </c>
      <c r="F225" s="141"/>
      <c r="G225" s="32"/>
    </row>
    <row r="226" spans="1:7" x14ac:dyDescent="0.25">
      <c r="A226" s="32"/>
      <c r="B226" s="291">
        <v>44623</v>
      </c>
      <c r="C226" s="169">
        <f t="shared" si="12"/>
        <v>39000</v>
      </c>
      <c r="D226" s="169"/>
      <c r="E226" s="292">
        <f t="shared" ref="E226:E243" si="13">C226</f>
        <v>39000</v>
      </c>
      <c r="F226" s="141"/>
      <c r="G226" s="32"/>
    </row>
    <row r="227" spans="1:7" x14ac:dyDescent="0.25">
      <c r="A227" s="32"/>
      <c r="B227" s="291">
        <v>44807</v>
      </c>
      <c r="C227" s="169">
        <f t="shared" si="12"/>
        <v>39000</v>
      </c>
      <c r="D227" s="169"/>
      <c r="E227" s="292">
        <f t="shared" si="13"/>
        <v>39000</v>
      </c>
      <c r="F227" s="141"/>
      <c r="G227" s="32"/>
    </row>
    <row r="228" spans="1:7" x14ac:dyDescent="0.25">
      <c r="A228" s="32"/>
      <c r="B228" s="291">
        <v>44988</v>
      </c>
      <c r="C228" s="169">
        <f t="shared" si="12"/>
        <v>39000</v>
      </c>
      <c r="D228" s="169"/>
      <c r="E228" s="292">
        <f t="shared" si="13"/>
        <v>39000</v>
      </c>
      <c r="F228" s="141"/>
      <c r="G228" s="32"/>
    </row>
    <row r="229" spans="1:7" x14ac:dyDescent="0.25">
      <c r="A229" s="32"/>
      <c r="B229" s="291">
        <v>45172</v>
      </c>
      <c r="C229" s="169">
        <f t="shared" si="12"/>
        <v>39000</v>
      </c>
      <c r="D229" s="169"/>
      <c r="E229" s="292">
        <f t="shared" si="13"/>
        <v>39000</v>
      </c>
      <c r="F229" s="141"/>
      <c r="G229" s="32"/>
    </row>
    <row r="230" spans="1:7" x14ac:dyDescent="0.25">
      <c r="A230" s="32"/>
      <c r="B230" s="291">
        <v>45354</v>
      </c>
      <c r="C230" s="169">
        <f t="shared" si="12"/>
        <v>39000</v>
      </c>
      <c r="D230" s="169"/>
      <c r="E230" s="292">
        <f t="shared" si="13"/>
        <v>39000</v>
      </c>
      <c r="F230" s="141"/>
      <c r="G230" s="32"/>
    </row>
    <row r="231" spans="1:7" x14ac:dyDescent="0.25">
      <c r="A231" s="32"/>
      <c r="B231" s="291">
        <v>45538</v>
      </c>
      <c r="C231" s="169">
        <f t="shared" si="12"/>
        <v>39000</v>
      </c>
      <c r="D231" s="169"/>
      <c r="E231" s="292">
        <f t="shared" si="13"/>
        <v>39000</v>
      </c>
      <c r="F231" s="64"/>
      <c r="G231" s="32"/>
    </row>
    <row r="232" spans="1:7" x14ac:dyDescent="0.25">
      <c r="A232" s="32"/>
      <c r="B232" s="291">
        <v>45719</v>
      </c>
      <c r="C232" s="169">
        <f t="shared" si="12"/>
        <v>39000</v>
      </c>
      <c r="D232" s="169"/>
      <c r="E232" s="292">
        <f t="shared" si="13"/>
        <v>39000</v>
      </c>
      <c r="F232" s="64"/>
      <c r="G232" s="32"/>
    </row>
    <row r="233" spans="1:7" x14ac:dyDescent="0.25">
      <c r="A233" s="32"/>
      <c r="B233" s="291">
        <v>45903</v>
      </c>
      <c r="C233" s="169">
        <f t="shared" si="12"/>
        <v>39000</v>
      </c>
      <c r="D233" s="169"/>
      <c r="E233" s="292">
        <f t="shared" si="13"/>
        <v>39000</v>
      </c>
      <c r="F233" s="64"/>
      <c r="G233" s="32"/>
    </row>
    <row r="234" spans="1:7" x14ac:dyDescent="0.25">
      <c r="A234" s="32"/>
      <c r="B234" s="288">
        <v>46084</v>
      </c>
      <c r="C234" s="170">
        <f t="shared" si="12"/>
        <v>39000</v>
      </c>
      <c r="D234" s="170"/>
      <c r="E234" s="283">
        <f t="shared" si="13"/>
        <v>39000</v>
      </c>
      <c r="F234" s="64"/>
      <c r="G234" s="32"/>
    </row>
    <row r="235" spans="1:7" x14ac:dyDescent="0.25">
      <c r="A235" s="32"/>
      <c r="B235" s="288">
        <v>46268</v>
      </c>
      <c r="C235" s="170">
        <f t="shared" si="12"/>
        <v>39000</v>
      </c>
      <c r="D235" s="170"/>
      <c r="E235" s="283">
        <f t="shared" si="13"/>
        <v>39000</v>
      </c>
      <c r="F235" s="64"/>
      <c r="G235" s="32"/>
    </row>
    <row r="236" spans="1:7" x14ac:dyDescent="0.25">
      <c r="A236" s="32"/>
      <c r="B236" s="288">
        <v>46449</v>
      </c>
      <c r="C236" s="170">
        <f t="shared" si="12"/>
        <v>39000</v>
      </c>
      <c r="D236" s="170"/>
      <c r="E236" s="283">
        <f t="shared" si="13"/>
        <v>39000</v>
      </c>
      <c r="F236" s="64"/>
      <c r="G236" s="32"/>
    </row>
    <row r="237" spans="1:7" x14ac:dyDescent="0.25">
      <c r="A237" s="32"/>
      <c r="B237" s="288">
        <v>46633</v>
      </c>
      <c r="C237" s="170">
        <f t="shared" si="12"/>
        <v>39000</v>
      </c>
      <c r="D237" s="170"/>
      <c r="E237" s="283">
        <f t="shared" si="13"/>
        <v>39000</v>
      </c>
      <c r="F237" s="64"/>
      <c r="G237" s="32"/>
    </row>
    <row r="238" spans="1:7" x14ac:dyDescent="0.25">
      <c r="A238" s="32"/>
      <c r="B238" s="288">
        <v>46815</v>
      </c>
      <c r="C238" s="170">
        <f t="shared" si="12"/>
        <v>39000</v>
      </c>
      <c r="D238" s="170"/>
      <c r="E238" s="283">
        <f t="shared" si="13"/>
        <v>39000</v>
      </c>
      <c r="F238" s="64"/>
      <c r="G238" s="32"/>
    </row>
    <row r="239" spans="1:7" x14ac:dyDescent="0.25">
      <c r="A239" s="32"/>
      <c r="B239" s="288">
        <v>46999</v>
      </c>
      <c r="C239" s="170">
        <f t="shared" si="12"/>
        <v>39000</v>
      </c>
      <c r="D239" s="170"/>
      <c r="E239" s="283">
        <f t="shared" si="13"/>
        <v>39000</v>
      </c>
      <c r="F239" s="64"/>
      <c r="G239" s="32"/>
    </row>
    <row r="240" spans="1:7" x14ac:dyDescent="0.25">
      <c r="A240" s="32"/>
      <c r="B240" s="288">
        <v>47180</v>
      </c>
      <c r="C240" s="170">
        <f t="shared" si="12"/>
        <v>39000</v>
      </c>
      <c r="D240" s="170"/>
      <c r="E240" s="283">
        <f t="shared" si="13"/>
        <v>39000</v>
      </c>
      <c r="F240" s="64"/>
      <c r="G240" s="32"/>
    </row>
    <row r="241" spans="1:7" x14ac:dyDescent="0.25">
      <c r="A241" s="32"/>
      <c r="B241" s="288">
        <v>47364</v>
      </c>
      <c r="C241" s="170">
        <f t="shared" si="12"/>
        <v>39000</v>
      </c>
      <c r="D241" s="170"/>
      <c r="E241" s="283">
        <f t="shared" si="13"/>
        <v>39000</v>
      </c>
      <c r="F241" s="64"/>
      <c r="G241" s="32"/>
    </row>
    <row r="242" spans="1:7" x14ac:dyDescent="0.25">
      <c r="A242" s="32"/>
      <c r="B242" s="288">
        <v>47545</v>
      </c>
      <c r="C242" s="170">
        <f t="shared" si="12"/>
        <v>39000</v>
      </c>
      <c r="D242" s="170"/>
      <c r="E242" s="283">
        <f t="shared" si="13"/>
        <v>39000</v>
      </c>
      <c r="F242" s="64"/>
      <c r="G242" s="32"/>
    </row>
    <row r="243" spans="1:7" x14ac:dyDescent="0.25">
      <c r="A243" s="32"/>
      <c r="B243" s="288">
        <v>47729</v>
      </c>
      <c r="C243" s="170">
        <f t="shared" si="12"/>
        <v>39000</v>
      </c>
      <c r="D243" s="170"/>
      <c r="E243" s="283">
        <f t="shared" si="13"/>
        <v>39000</v>
      </c>
      <c r="F243" s="64"/>
      <c r="G243" s="32"/>
    </row>
    <row r="244" spans="1:7" x14ac:dyDescent="0.25">
      <c r="A244" s="32"/>
      <c r="B244" s="289">
        <v>47910</v>
      </c>
      <c r="C244" s="284">
        <f t="shared" si="12"/>
        <v>39000</v>
      </c>
      <c r="D244" s="284">
        <v>1000000</v>
      </c>
      <c r="E244" s="286">
        <f>+C244+D244</f>
        <v>1039000</v>
      </c>
      <c r="F244" s="64"/>
      <c r="G244" s="32"/>
    </row>
    <row r="245" spans="1:7" x14ac:dyDescent="0.25">
      <c r="A245" s="32"/>
      <c r="B245" s="123"/>
      <c r="C245" s="64"/>
      <c r="D245" s="64"/>
      <c r="E245" s="64"/>
      <c r="F245" s="64"/>
      <c r="G245" s="32"/>
    </row>
    <row r="246" spans="1:7" x14ac:dyDescent="0.25">
      <c r="A246" s="32"/>
      <c r="B246" s="123"/>
      <c r="C246" s="64"/>
      <c r="D246" s="64"/>
      <c r="E246" s="64"/>
      <c r="F246" s="64"/>
      <c r="G246" s="32"/>
    </row>
    <row r="247" spans="1:7" x14ac:dyDescent="0.25">
      <c r="A247" s="32"/>
      <c r="B247" s="123"/>
      <c r="C247" s="64"/>
      <c r="D247" s="64"/>
      <c r="E247" s="64"/>
      <c r="F247" s="64"/>
      <c r="G247" s="32"/>
    </row>
    <row r="248" spans="1:7" x14ac:dyDescent="0.25">
      <c r="A248" s="32"/>
      <c r="B248" s="275" t="s">
        <v>138</v>
      </c>
      <c r="C248" s="346" t="s">
        <v>31</v>
      </c>
      <c r="D248" s="346"/>
      <c r="E248" s="347"/>
      <c r="F248" s="174"/>
      <c r="G248" s="32"/>
    </row>
    <row r="249" spans="1:7" x14ac:dyDescent="0.25">
      <c r="A249" s="32"/>
      <c r="B249" s="276" t="s">
        <v>141</v>
      </c>
      <c r="C249" s="196"/>
      <c r="D249" s="197">
        <v>1000000</v>
      </c>
      <c r="E249" s="277"/>
      <c r="F249" s="175"/>
      <c r="G249" s="32"/>
    </row>
    <row r="250" spans="1:7" x14ac:dyDescent="0.25">
      <c r="A250" s="32"/>
      <c r="B250" s="276" t="s">
        <v>143</v>
      </c>
      <c r="C250" s="353">
        <v>0.08</v>
      </c>
      <c r="D250" s="353"/>
      <c r="E250" s="354"/>
      <c r="F250" s="176"/>
      <c r="G250" s="32"/>
    </row>
    <row r="251" spans="1:7" x14ac:dyDescent="0.25">
      <c r="A251" s="32"/>
      <c r="B251" s="276" t="s">
        <v>144</v>
      </c>
      <c r="C251" s="217"/>
      <c r="D251" s="210">
        <v>44258</v>
      </c>
      <c r="E251" s="293"/>
      <c r="F251" s="177"/>
      <c r="G251" s="32"/>
    </row>
    <row r="252" spans="1:7" x14ac:dyDescent="0.25">
      <c r="A252" s="32"/>
      <c r="B252" s="276" t="s">
        <v>119</v>
      </c>
      <c r="C252" s="217"/>
      <c r="D252" s="210">
        <v>49737</v>
      </c>
      <c r="E252" s="293"/>
      <c r="F252" s="177"/>
      <c r="G252" s="32"/>
    </row>
    <row r="253" spans="1:7" x14ac:dyDescent="0.25">
      <c r="A253" s="32"/>
      <c r="B253" s="351" t="s">
        <v>146</v>
      </c>
      <c r="C253" s="350" t="s">
        <v>147</v>
      </c>
      <c r="D253" s="350"/>
      <c r="E253" s="350"/>
      <c r="F253" s="177"/>
      <c r="G253" s="32"/>
    </row>
    <row r="254" spans="1:7" x14ac:dyDescent="0.25">
      <c r="A254" s="32"/>
      <c r="B254" s="351"/>
      <c r="C254" s="287" t="s">
        <v>148</v>
      </c>
      <c r="D254" s="287" t="s">
        <v>8</v>
      </c>
      <c r="E254" s="287" t="s">
        <v>9</v>
      </c>
      <c r="F254" s="178"/>
      <c r="G254" s="32"/>
    </row>
    <row r="255" spans="1:7" x14ac:dyDescent="0.25">
      <c r="A255" s="32"/>
      <c r="B255" s="291">
        <v>44442</v>
      </c>
      <c r="C255" s="169">
        <f t="shared" ref="C255:C284" si="14">$D$249*$C$250/2</f>
        <v>40000</v>
      </c>
      <c r="D255" s="141"/>
      <c r="E255" s="292">
        <f>+C255</f>
        <v>40000</v>
      </c>
      <c r="F255" s="141"/>
      <c r="G255" s="32"/>
    </row>
    <row r="256" spans="1:7" x14ac:dyDescent="0.25">
      <c r="A256" s="32"/>
      <c r="B256" s="291">
        <v>44623</v>
      </c>
      <c r="C256" s="169">
        <f t="shared" si="14"/>
        <v>40000</v>
      </c>
      <c r="D256" s="141"/>
      <c r="E256" s="292">
        <f t="shared" ref="E256:E283" si="15">+C256</f>
        <v>40000</v>
      </c>
      <c r="F256" s="141"/>
      <c r="G256" s="32"/>
    </row>
    <row r="257" spans="1:7" x14ac:dyDescent="0.25">
      <c r="A257" s="32"/>
      <c r="B257" s="291">
        <v>44807</v>
      </c>
      <c r="C257" s="169">
        <f t="shared" si="14"/>
        <v>40000</v>
      </c>
      <c r="D257" s="141"/>
      <c r="E257" s="292">
        <f t="shared" si="15"/>
        <v>40000</v>
      </c>
      <c r="F257" s="141"/>
      <c r="G257" s="32"/>
    </row>
    <row r="258" spans="1:7" x14ac:dyDescent="0.25">
      <c r="A258" s="32"/>
      <c r="B258" s="291">
        <v>44988</v>
      </c>
      <c r="C258" s="169">
        <f t="shared" si="14"/>
        <v>40000</v>
      </c>
      <c r="D258" s="141"/>
      <c r="E258" s="292">
        <f t="shared" si="15"/>
        <v>40000</v>
      </c>
      <c r="F258" s="141"/>
      <c r="G258" s="32"/>
    </row>
    <row r="259" spans="1:7" x14ac:dyDescent="0.25">
      <c r="A259" s="32"/>
      <c r="B259" s="291">
        <v>45172</v>
      </c>
      <c r="C259" s="169">
        <f t="shared" si="14"/>
        <v>40000</v>
      </c>
      <c r="D259" s="141"/>
      <c r="E259" s="292">
        <f t="shared" si="15"/>
        <v>40000</v>
      </c>
      <c r="F259" s="141"/>
      <c r="G259" s="32"/>
    </row>
    <row r="260" spans="1:7" x14ac:dyDescent="0.25">
      <c r="A260" s="32"/>
      <c r="B260" s="291">
        <v>45354</v>
      </c>
      <c r="C260" s="169">
        <f t="shared" si="14"/>
        <v>40000</v>
      </c>
      <c r="D260" s="141"/>
      <c r="E260" s="292">
        <f t="shared" si="15"/>
        <v>40000</v>
      </c>
      <c r="F260" s="141"/>
      <c r="G260" s="32"/>
    </row>
    <row r="261" spans="1:7" x14ac:dyDescent="0.25">
      <c r="A261" s="32"/>
      <c r="B261" s="291">
        <v>45538</v>
      </c>
      <c r="C261" s="169">
        <f t="shared" si="14"/>
        <v>40000</v>
      </c>
      <c r="D261" s="141"/>
      <c r="E261" s="292">
        <f t="shared" si="15"/>
        <v>40000</v>
      </c>
      <c r="F261" s="64"/>
      <c r="G261" s="32"/>
    </row>
    <row r="262" spans="1:7" x14ac:dyDescent="0.25">
      <c r="A262" s="32"/>
      <c r="B262" s="291">
        <v>45719</v>
      </c>
      <c r="C262" s="169">
        <f t="shared" si="14"/>
        <v>40000</v>
      </c>
      <c r="D262" s="141"/>
      <c r="E262" s="292">
        <f t="shared" si="15"/>
        <v>40000</v>
      </c>
      <c r="F262" s="64"/>
      <c r="G262" s="32"/>
    </row>
    <row r="263" spans="1:7" x14ac:dyDescent="0.25">
      <c r="A263" s="32"/>
      <c r="B263" s="291">
        <v>45903</v>
      </c>
      <c r="C263" s="169">
        <f t="shared" si="14"/>
        <v>40000</v>
      </c>
      <c r="D263" s="141"/>
      <c r="E263" s="292">
        <f t="shared" si="15"/>
        <v>40000</v>
      </c>
      <c r="F263" s="64"/>
      <c r="G263" s="32"/>
    </row>
    <row r="264" spans="1:7" x14ac:dyDescent="0.25">
      <c r="A264" s="32"/>
      <c r="B264" s="288">
        <v>46084</v>
      </c>
      <c r="C264" s="170">
        <f t="shared" si="14"/>
        <v>40000</v>
      </c>
      <c r="D264" s="64"/>
      <c r="E264" s="283">
        <f t="shared" si="15"/>
        <v>40000</v>
      </c>
      <c r="F264" s="64"/>
      <c r="G264" s="32"/>
    </row>
    <row r="265" spans="1:7" x14ac:dyDescent="0.25">
      <c r="A265" s="32"/>
      <c r="B265" s="288">
        <v>46268</v>
      </c>
      <c r="C265" s="170">
        <f t="shared" si="14"/>
        <v>40000</v>
      </c>
      <c r="D265" s="64"/>
      <c r="E265" s="283">
        <f t="shared" si="15"/>
        <v>40000</v>
      </c>
      <c r="F265" s="64"/>
      <c r="G265" s="32"/>
    </row>
    <row r="266" spans="1:7" x14ac:dyDescent="0.25">
      <c r="A266" s="32"/>
      <c r="B266" s="288">
        <v>46449</v>
      </c>
      <c r="C266" s="170">
        <f t="shared" si="14"/>
        <v>40000</v>
      </c>
      <c r="D266" s="64"/>
      <c r="E266" s="283">
        <f t="shared" si="15"/>
        <v>40000</v>
      </c>
      <c r="F266" s="64"/>
      <c r="G266" s="32"/>
    </row>
    <row r="267" spans="1:7" x14ac:dyDescent="0.25">
      <c r="A267" s="32"/>
      <c r="B267" s="288">
        <v>46633</v>
      </c>
      <c r="C267" s="170">
        <f t="shared" si="14"/>
        <v>40000</v>
      </c>
      <c r="D267" s="64"/>
      <c r="E267" s="283">
        <f t="shared" si="15"/>
        <v>40000</v>
      </c>
      <c r="F267" s="64"/>
      <c r="G267" s="32"/>
    </row>
    <row r="268" spans="1:7" x14ac:dyDescent="0.25">
      <c r="A268" s="32"/>
      <c r="B268" s="288">
        <v>46815</v>
      </c>
      <c r="C268" s="170">
        <f t="shared" si="14"/>
        <v>40000</v>
      </c>
      <c r="D268" s="64"/>
      <c r="E268" s="283">
        <f t="shared" si="15"/>
        <v>40000</v>
      </c>
      <c r="F268" s="64"/>
      <c r="G268" s="32"/>
    </row>
    <row r="269" spans="1:7" x14ac:dyDescent="0.25">
      <c r="A269" s="32"/>
      <c r="B269" s="288">
        <v>46999</v>
      </c>
      <c r="C269" s="170">
        <f t="shared" si="14"/>
        <v>40000</v>
      </c>
      <c r="D269" s="64"/>
      <c r="E269" s="283">
        <f t="shared" si="15"/>
        <v>40000</v>
      </c>
      <c r="F269" s="64"/>
      <c r="G269" s="32"/>
    </row>
    <row r="270" spans="1:7" x14ac:dyDescent="0.25">
      <c r="A270" s="32"/>
      <c r="B270" s="288">
        <v>47180</v>
      </c>
      <c r="C270" s="170">
        <f t="shared" si="14"/>
        <v>40000</v>
      </c>
      <c r="D270" s="64"/>
      <c r="E270" s="283">
        <f t="shared" si="15"/>
        <v>40000</v>
      </c>
      <c r="F270" s="64"/>
      <c r="G270" s="32"/>
    </row>
    <row r="271" spans="1:7" x14ac:dyDescent="0.25">
      <c r="A271" s="32"/>
      <c r="B271" s="288">
        <v>47364</v>
      </c>
      <c r="C271" s="170">
        <f t="shared" si="14"/>
        <v>40000</v>
      </c>
      <c r="D271" s="64"/>
      <c r="E271" s="283">
        <f t="shared" si="15"/>
        <v>40000</v>
      </c>
      <c r="F271" s="64"/>
      <c r="G271" s="32"/>
    </row>
    <row r="272" spans="1:7" x14ac:dyDescent="0.25">
      <c r="A272" s="32"/>
      <c r="B272" s="288">
        <v>47545</v>
      </c>
      <c r="C272" s="170">
        <f t="shared" si="14"/>
        <v>40000</v>
      </c>
      <c r="D272" s="64"/>
      <c r="E272" s="283">
        <f t="shared" si="15"/>
        <v>40000</v>
      </c>
      <c r="F272" s="64"/>
      <c r="G272" s="32"/>
    </row>
    <row r="273" spans="1:7" x14ac:dyDescent="0.25">
      <c r="A273" s="32"/>
      <c r="B273" s="288">
        <v>47729</v>
      </c>
      <c r="C273" s="170">
        <f t="shared" si="14"/>
        <v>40000</v>
      </c>
      <c r="D273" s="64"/>
      <c r="E273" s="283">
        <f t="shared" si="15"/>
        <v>40000</v>
      </c>
      <c r="F273" s="64"/>
      <c r="G273" s="32"/>
    </row>
    <row r="274" spans="1:7" x14ac:dyDescent="0.25">
      <c r="A274" s="32"/>
      <c r="B274" s="288">
        <v>47910</v>
      </c>
      <c r="C274" s="170">
        <f t="shared" si="14"/>
        <v>40000</v>
      </c>
      <c r="D274" s="64"/>
      <c r="E274" s="283">
        <f t="shared" si="15"/>
        <v>40000</v>
      </c>
      <c r="F274" s="64"/>
      <c r="G274" s="32"/>
    </row>
    <row r="275" spans="1:7" x14ac:dyDescent="0.25">
      <c r="A275" s="32"/>
      <c r="B275" s="288">
        <v>48094</v>
      </c>
      <c r="C275" s="170">
        <f t="shared" si="14"/>
        <v>40000</v>
      </c>
      <c r="D275" s="64"/>
      <c r="E275" s="283">
        <f t="shared" si="15"/>
        <v>40000</v>
      </c>
      <c r="F275" s="64"/>
      <c r="G275" s="32"/>
    </row>
    <row r="276" spans="1:7" x14ac:dyDescent="0.25">
      <c r="A276" s="32"/>
      <c r="B276" s="288">
        <v>48276</v>
      </c>
      <c r="C276" s="170">
        <f t="shared" si="14"/>
        <v>40000</v>
      </c>
      <c r="D276" s="64"/>
      <c r="E276" s="283">
        <f t="shared" si="15"/>
        <v>40000</v>
      </c>
      <c r="F276" s="64"/>
      <c r="G276" s="32"/>
    </row>
    <row r="277" spans="1:7" x14ac:dyDescent="0.25">
      <c r="A277" s="32"/>
      <c r="B277" s="288">
        <v>48460</v>
      </c>
      <c r="C277" s="170">
        <f t="shared" si="14"/>
        <v>40000</v>
      </c>
      <c r="D277" s="64"/>
      <c r="E277" s="283">
        <f t="shared" si="15"/>
        <v>40000</v>
      </c>
      <c r="F277" s="64"/>
      <c r="G277" s="32"/>
    </row>
    <row r="278" spans="1:7" x14ac:dyDescent="0.25">
      <c r="A278" s="32"/>
      <c r="B278" s="288">
        <v>48641</v>
      </c>
      <c r="C278" s="170">
        <f t="shared" si="14"/>
        <v>40000</v>
      </c>
      <c r="D278" s="64"/>
      <c r="E278" s="283">
        <f t="shared" si="15"/>
        <v>40000</v>
      </c>
      <c r="F278" s="64"/>
      <c r="G278" s="32"/>
    </row>
    <row r="279" spans="1:7" x14ac:dyDescent="0.25">
      <c r="A279" s="32"/>
      <c r="B279" s="288">
        <v>48825</v>
      </c>
      <c r="C279" s="170">
        <f t="shared" si="14"/>
        <v>40000</v>
      </c>
      <c r="D279" s="64"/>
      <c r="E279" s="283">
        <f t="shared" si="15"/>
        <v>40000</v>
      </c>
      <c r="F279" s="64"/>
      <c r="G279" s="32"/>
    </row>
    <row r="280" spans="1:7" x14ac:dyDescent="0.25">
      <c r="A280" s="32"/>
      <c r="B280" s="288">
        <v>49006</v>
      </c>
      <c r="C280" s="170">
        <f t="shared" si="14"/>
        <v>40000</v>
      </c>
      <c r="D280" s="64"/>
      <c r="E280" s="283">
        <f t="shared" si="15"/>
        <v>40000</v>
      </c>
      <c r="F280" s="64"/>
      <c r="G280" s="32"/>
    </row>
    <row r="281" spans="1:7" x14ac:dyDescent="0.25">
      <c r="A281" s="32"/>
      <c r="B281" s="288">
        <v>49190</v>
      </c>
      <c r="C281" s="170">
        <f t="shared" si="14"/>
        <v>40000</v>
      </c>
      <c r="D281" s="64"/>
      <c r="E281" s="283">
        <f t="shared" si="15"/>
        <v>40000</v>
      </c>
      <c r="F281" s="64"/>
      <c r="G281" s="32"/>
    </row>
    <row r="282" spans="1:7" x14ac:dyDescent="0.25">
      <c r="A282" s="32"/>
      <c r="B282" s="288">
        <v>49371</v>
      </c>
      <c r="C282" s="170">
        <f t="shared" si="14"/>
        <v>40000</v>
      </c>
      <c r="D282" s="64"/>
      <c r="E282" s="283">
        <f t="shared" si="15"/>
        <v>40000</v>
      </c>
      <c r="F282" s="64"/>
      <c r="G282" s="32"/>
    </row>
    <row r="283" spans="1:7" x14ac:dyDescent="0.25">
      <c r="A283" s="32"/>
      <c r="B283" s="288">
        <v>49555</v>
      </c>
      <c r="C283" s="170">
        <f t="shared" si="14"/>
        <v>40000</v>
      </c>
      <c r="D283" s="64"/>
      <c r="E283" s="283">
        <f t="shared" si="15"/>
        <v>40000</v>
      </c>
      <c r="F283" s="64"/>
      <c r="G283" s="32"/>
    </row>
    <row r="284" spans="1:7" x14ac:dyDescent="0.25">
      <c r="A284" s="32"/>
      <c r="B284" s="289">
        <v>49737</v>
      </c>
      <c r="C284" s="284">
        <f t="shared" si="14"/>
        <v>40000</v>
      </c>
      <c r="D284" s="285">
        <v>1000000</v>
      </c>
      <c r="E284" s="286">
        <f>+C284+D284</f>
        <v>1040000</v>
      </c>
      <c r="F284" s="64"/>
      <c r="G284" s="32"/>
    </row>
    <row r="285" spans="1:7" x14ac:dyDescent="0.25">
      <c r="A285" s="32"/>
      <c r="B285" s="123"/>
      <c r="C285" s="64"/>
      <c r="D285" s="64"/>
      <c r="E285" s="64"/>
      <c r="F285" s="64"/>
      <c r="G285" s="32"/>
    </row>
    <row r="286" spans="1:7" x14ac:dyDescent="0.25">
      <c r="A286" s="32"/>
      <c r="B286" s="123"/>
      <c r="C286" s="64"/>
      <c r="D286" s="64"/>
      <c r="E286" s="64"/>
      <c r="F286" s="64"/>
      <c r="G286" s="32"/>
    </row>
    <row r="287" spans="1:7" x14ac:dyDescent="0.25">
      <c r="A287" s="32"/>
      <c r="B287" s="275" t="s">
        <v>138</v>
      </c>
      <c r="C287" s="346" t="s">
        <v>41</v>
      </c>
      <c r="D287" s="346"/>
      <c r="E287" s="347"/>
      <c r="F287" s="179"/>
      <c r="G287" s="32"/>
    </row>
    <row r="288" spans="1:7" x14ac:dyDescent="0.25">
      <c r="A288" s="32"/>
      <c r="B288" s="276" t="s">
        <v>141</v>
      </c>
      <c r="C288" s="196"/>
      <c r="D288" s="197">
        <v>1000000</v>
      </c>
      <c r="E288" s="277"/>
      <c r="F288" s="175"/>
      <c r="G288" s="32"/>
    </row>
    <row r="289" spans="1:7" x14ac:dyDescent="0.25">
      <c r="A289" s="32"/>
      <c r="B289" s="276" t="s">
        <v>143</v>
      </c>
      <c r="C289" s="168"/>
      <c r="D289" s="258">
        <v>8.2500000000000004E-2</v>
      </c>
      <c r="E289" s="279"/>
      <c r="F289" s="180"/>
      <c r="G289" s="32"/>
    </row>
    <row r="290" spans="1:7" x14ac:dyDescent="0.25">
      <c r="A290" s="32"/>
      <c r="B290" s="276" t="s">
        <v>144</v>
      </c>
      <c r="C290" s="199"/>
      <c r="D290" s="210">
        <v>44972</v>
      </c>
      <c r="E290" s="281"/>
      <c r="F290" s="181"/>
      <c r="G290" s="32"/>
    </row>
    <row r="291" spans="1:7" x14ac:dyDescent="0.25">
      <c r="A291" s="32"/>
      <c r="B291" s="276" t="s">
        <v>119</v>
      </c>
      <c r="C291" s="199"/>
      <c r="D291" s="210">
        <v>46798</v>
      </c>
      <c r="E291" s="281"/>
      <c r="F291" s="181"/>
      <c r="G291" s="32"/>
    </row>
    <row r="292" spans="1:7" x14ac:dyDescent="0.25">
      <c r="A292" s="32"/>
      <c r="B292" s="351" t="s">
        <v>146</v>
      </c>
      <c r="C292" s="350" t="s">
        <v>147</v>
      </c>
      <c r="D292" s="350"/>
      <c r="E292" s="350"/>
      <c r="F292" s="177"/>
      <c r="G292" s="32"/>
    </row>
    <row r="293" spans="1:7" x14ac:dyDescent="0.25">
      <c r="A293" s="32"/>
      <c r="B293" s="351"/>
      <c r="C293" s="287" t="s">
        <v>148</v>
      </c>
      <c r="D293" s="287" t="s">
        <v>8</v>
      </c>
      <c r="E293" s="287" t="s">
        <v>9</v>
      </c>
      <c r="F293" s="178"/>
      <c r="G293" s="32"/>
    </row>
    <row r="294" spans="1:7" x14ac:dyDescent="0.25">
      <c r="A294" s="32"/>
      <c r="B294" s="291">
        <v>45153</v>
      </c>
      <c r="C294" s="169">
        <v>41250</v>
      </c>
      <c r="D294" s="141"/>
      <c r="E294" s="292">
        <f t="shared" ref="E294:E302" si="16">+C294</f>
        <v>41250</v>
      </c>
      <c r="F294" s="141"/>
      <c r="G294" s="32"/>
    </row>
    <row r="295" spans="1:7" x14ac:dyDescent="0.25">
      <c r="A295" s="32"/>
      <c r="B295" s="291">
        <v>45337</v>
      </c>
      <c r="C295" s="169">
        <v>41250</v>
      </c>
      <c r="D295" s="141"/>
      <c r="E295" s="292">
        <f t="shared" si="16"/>
        <v>41250</v>
      </c>
      <c r="F295" s="141"/>
      <c r="G295" s="32"/>
    </row>
    <row r="296" spans="1:7" x14ac:dyDescent="0.25">
      <c r="A296" s="32"/>
      <c r="B296" s="291">
        <v>45519</v>
      </c>
      <c r="C296" s="169">
        <v>41250</v>
      </c>
      <c r="D296" s="141"/>
      <c r="E296" s="292">
        <f t="shared" si="16"/>
        <v>41250</v>
      </c>
      <c r="F296" s="64"/>
      <c r="G296" s="32"/>
    </row>
    <row r="297" spans="1:7" x14ac:dyDescent="0.25">
      <c r="A297" s="32"/>
      <c r="B297" s="291">
        <v>45703</v>
      </c>
      <c r="C297" s="169">
        <v>41250</v>
      </c>
      <c r="D297" s="141"/>
      <c r="E297" s="292">
        <f t="shared" si="16"/>
        <v>41250</v>
      </c>
      <c r="F297" s="64"/>
      <c r="G297" s="32"/>
    </row>
    <row r="298" spans="1:7" x14ac:dyDescent="0.25">
      <c r="A298" s="32"/>
      <c r="B298" s="291">
        <v>45884</v>
      </c>
      <c r="C298" s="169">
        <v>41250</v>
      </c>
      <c r="D298" s="169"/>
      <c r="E298" s="292">
        <f t="shared" si="16"/>
        <v>41250</v>
      </c>
      <c r="F298" s="64"/>
      <c r="G298" s="32"/>
    </row>
    <row r="299" spans="1:7" x14ac:dyDescent="0.25">
      <c r="A299" s="32"/>
      <c r="B299" s="288">
        <v>46068</v>
      </c>
      <c r="C299" s="170">
        <v>41250</v>
      </c>
      <c r="D299" s="64"/>
      <c r="E299" s="283">
        <f t="shared" si="16"/>
        <v>41250</v>
      </c>
      <c r="F299" s="64"/>
      <c r="G299" s="32"/>
    </row>
    <row r="300" spans="1:7" x14ac:dyDescent="0.25">
      <c r="A300" s="32"/>
      <c r="B300" s="288">
        <v>46249</v>
      </c>
      <c r="C300" s="170">
        <v>41250</v>
      </c>
      <c r="D300" s="64"/>
      <c r="E300" s="283">
        <f t="shared" si="16"/>
        <v>41250</v>
      </c>
      <c r="F300" s="64"/>
      <c r="G300" s="32"/>
    </row>
    <row r="301" spans="1:7" x14ac:dyDescent="0.25">
      <c r="A301" s="32"/>
      <c r="B301" s="288">
        <v>46433</v>
      </c>
      <c r="C301" s="170">
        <v>41250</v>
      </c>
      <c r="D301" s="64"/>
      <c r="E301" s="283">
        <f t="shared" si="16"/>
        <v>41250</v>
      </c>
      <c r="F301" s="64"/>
      <c r="G301" s="32"/>
    </row>
    <row r="302" spans="1:7" x14ac:dyDescent="0.25">
      <c r="A302" s="32"/>
      <c r="B302" s="288">
        <v>46614</v>
      </c>
      <c r="C302" s="170">
        <v>41250</v>
      </c>
      <c r="D302" s="64"/>
      <c r="E302" s="283">
        <f t="shared" si="16"/>
        <v>41250</v>
      </c>
      <c r="F302" s="64"/>
      <c r="G302" s="32"/>
    </row>
    <row r="303" spans="1:7" x14ac:dyDescent="0.25">
      <c r="A303" s="32"/>
      <c r="B303" s="289">
        <v>46798</v>
      </c>
      <c r="C303" s="284">
        <v>41250</v>
      </c>
      <c r="D303" s="285">
        <v>1000000</v>
      </c>
      <c r="E303" s="286">
        <f>+C303+D303</f>
        <v>1041250</v>
      </c>
      <c r="F303" s="64"/>
      <c r="G303" s="32"/>
    </row>
    <row r="304" spans="1:7" x14ac:dyDescent="0.25">
      <c r="A304" s="32"/>
      <c r="B304" s="123"/>
      <c r="C304" s="64"/>
      <c r="D304" s="64"/>
      <c r="E304" s="64"/>
      <c r="F304" s="64"/>
      <c r="G304" s="32"/>
    </row>
    <row r="305" spans="1:7" x14ac:dyDescent="0.25">
      <c r="A305" s="32"/>
      <c r="B305" s="123"/>
      <c r="C305" s="64"/>
      <c r="D305" s="64"/>
      <c r="E305" s="64"/>
      <c r="F305" s="64"/>
      <c r="G305" s="32"/>
    </row>
    <row r="306" spans="1:7" x14ac:dyDescent="0.25">
      <c r="A306" s="32"/>
      <c r="B306" s="275" t="s">
        <v>138</v>
      </c>
      <c r="C306" s="346" t="s">
        <v>42</v>
      </c>
      <c r="D306" s="346"/>
      <c r="E306" s="347"/>
      <c r="F306" s="179"/>
      <c r="G306" s="32"/>
    </row>
    <row r="307" spans="1:7" x14ac:dyDescent="0.25">
      <c r="A307" s="32"/>
      <c r="B307" s="276" t="s">
        <v>141</v>
      </c>
      <c r="C307" s="196"/>
      <c r="D307" s="197">
        <v>1000000</v>
      </c>
      <c r="E307" s="277"/>
      <c r="F307" s="175"/>
      <c r="G307" s="32"/>
    </row>
    <row r="308" spans="1:7" x14ac:dyDescent="0.25">
      <c r="A308" s="32"/>
      <c r="B308" s="276" t="s">
        <v>143</v>
      </c>
      <c r="C308" s="168"/>
      <c r="D308" s="258">
        <v>9.0300000000000005E-2</v>
      </c>
      <c r="E308" s="279"/>
      <c r="F308" s="180"/>
      <c r="G308" s="32"/>
    </row>
    <row r="309" spans="1:7" x14ac:dyDescent="0.25">
      <c r="A309" s="32"/>
      <c r="B309" s="276" t="s">
        <v>144</v>
      </c>
      <c r="C309" s="199"/>
      <c r="D309" s="210">
        <v>44972</v>
      </c>
      <c r="E309" s="281"/>
      <c r="F309" s="181"/>
      <c r="G309" s="32"/>
    </row>
    <row r="310" spans="1:7" x14ac:dyDescent="0.25">
      <c r="A310" s="32"/>
      <c r="B310" s="276" t="s">
        <v>119</v>
      </c>
      <c r="C310" s="199"/>
      <c r="D310" s="210">
        <v>47529</v>
      </c>
      <c r="E310" s="281"/>
      <c r="F310" s="218"/>
      <c r="G310" s="32"/>
    </row>
    <row r="311" spans="1:7" x14ac:dyDescent="0.25">
      <c r="A311" s="32"/>
      <c r="B311" s="351" t="s">
        <v>146</v>
      </c>
      <c r="C311" s="350" t="s">
        <v>147</v>
      </c>
      <c r="D311" s="350"/>
      <c r="E311" s="350"/>
      <c r="F311" s="177"/>
      <c r="G311" s="32"/>
    </row>
    <row r="312" spans="1:7" x14ac:dyDescent="0.25">
      <c r="A312" s="32"/>
      <c r="B312" s="351"/>
      <c r="C312" s="287" t="s">
        <v>148</v>
      </c>
      <c r="D312" s="287" t="s">
        <v>8</v>
      </c>
      <c r="E312" s="287" t="s">
        <v>9</v>
      </c>
      <c r="F312" s="178"/>
      <c r="G312" s="32"/>
    </row>
    <row r="313" spans="1:7" x14ac:dyDescent="0.25">
      <c r="A313" s="32"/>
      <c r="B313" s="291">
        <v>45153</v>
      </c>
      <c r="C313" s="169">
        <v>45150</v>
      </c>
      <c r="D313" s="141"/>
      <c r="E313" s="292">
        <f t="shared" ref="E313:E325" si="17">+C313</f>
        <v>45150</v>
      </c>
      <c r="F313" s="141"/>
      <c r="G313" s="32"/>
    </row>
    <row r="314" spans="1:7" x14ac:dyDescent="0.25">
      <c r="A314" s="32"/>
      <c r="B314" s="291">
        <v>45337</v>
      </c>
      <c r="C314" s="169">
        <v>45150</v>
      </c>
      <c r="D314" s="141"/>
      <c r="E314" s="292">
        <f t="shared" si="17"/>
        <v>45150</v>
      </c>
      <c r="F314" s="141"/>
      <c r="G314" s="32"/>
    </row>
    <row r="315" spans="1:7" x14ac:dyDescent="0.25">
      <c r="A315" s="32"/>
      <c r="B315" s="291">
        <v>45519</v>
      </c>
      <c r="C315" s="169">
        <v>45150</v>
      </c>
      <c r="D315" s="141"/>
      <c r="E315" s="292">
        <f t="shared" si="17"/>
        <v>45150</v>
      </c>
      <c r="F315" s="64"/>
      <c r="G315" s="32"/>
    </row>
    <row r="316" spans="1:7" x14ac:dyDescent="0.25">
      <c r="A316" s="32"/>
      <c r="B316" s="291">
        <v>45703</v>
      </c>
      <c r="C316" s="169">
        <v>45150</v>
      </c>
      <c r="D316" s="141"/>
      <c r="E316" s="292">
        <f t="shared" si="17"/>
        <v>45150</v>
      </c>
      <c r="F316" s="64"/>
      <c r="G316" s="32"/>
    </row>
    <row r="317" spans="1:7" x14ac:dyDescent="0.25">
      <c r="A317" s="32"/>
      <c r="B317" s="291">
        <v>45884</v>
      </c>
      <c r="C317" s="169">
        <v>45150</v>
      </c>
      <c r="D317" s="169"/>
      <c r="E317" s="292">
        <f t="shared" si="17"/>
        <v>45150</v>
      </c>
      <c r="F317" s="64"/>
      <c r="G317" s="32"/>
    </row>
    <row r="318" spans="1:7" x14ac:dyDescent="0.25">
      <c r="A318" s="32"/>
      <c r="B318" s="288">
        <v>46068</v>
      </c>
      <c r="C318" s="170">
        <v>45150</v>
      </c>
      <c r="D318" s="64"/>
      <c r="E318" s="283">
        <f t="shared" si="17"/>
        <v>45150</v>
      </c>
      <c r="F318" s="64"/>
      <c r="G318" s="32"/>
    </row>
    <row r="319" spans="1:7" x14ac:dyDescent="0.25">
      <c r="A319" s="32"/>
      <c r="B319" s="288">
        <v>46249</v>
      </c>
      <c r="C319" s="170">
        <v>45150</v>
      </c>
      <c r="D319" s="64"/>
      <c r="E319" s="283">
        <f t="shared" si="17"/>
        <v>45150</v>
      </c>
      <c r="F319" s="64"/>
      <c r="G319" s="32"/>
    </row>
    <row r="320" spans="1:7" x14ac:dyDescent="0.25">
      <c r="A320" s="32"/>
      <c r="B320" s="288">
        <v>46433</v>
      </c>
      <c r="C320" s="170">
        <v>45150</v>
      </c>
      <c r="D320" s="64"/>
      <c r="E320" s="283">
        <f t="shared" si="17"/>
        <v>45150</v>
      </c>
      <c r="F320" s="64"/>
      <c r="G320" s="32"/>
    </row>
    <row r="321" spans="1:7" x14ac:dyDescent="0.25">
      <c r="A321" s="32"/>
      <c r="B321" s="288">
        <v>46614</v>
      </c>
      <c r="C321" s="170">
        <v>45150</v>
      </c>
      <c r="D321" s="64"/>
      <c r="E321" s="283">
        <f t="shared" si="17"/>
        <v>45150</v>
      </c>
      <c r="F321" s="64"/>
      <c r="G321" s="32"/>
    </row>
    <row r="322" spans="1:7" x14ac:dyDescent="0.25">
      <c r="A322" s="32"/>
      <c r="B322" s="288">
        <v>46798</v>
      </c>
      <c r="C322" s="170">
        <v>45150</v>
      </c>
      <c r="D322" s="168"/>
      <c r="E322" s="283">
        <f t="shared" si="17"/>
        <v>45150</v>
      </c>
      <c r="F322" s="64"/>
      <c r="G322" s="32"/>
    </row>
    <row r="323" spans="1:7" x14ac:dyDescent="0.25">
      <c r="A323" s="32"/>
      <c r="B323" s="288">
        <v>46980</v>
      </c>
      <c r="C323" s="170">
        <v>45150</v>
      </c>
      <c r="D323" s="64"/>
      <c r="E323" s="283">
        <f>+C323</f>
        <v>45150</v>
      </c>
      <c r="F323" s="64"/>
      <c r="G323" s="32"/>
    </row>
    <row r="324" spans="1:7" x14ac:dyDescent="0.25">
      <c r="A324" s="32"/>
      <c r="B324" s="288">
        <v>47164</v>
      </c>
      <c r="C324" s="170">
        <v>45150</v>
      </c>
      <c r="D324" s="64"/>
      <c r="E324" s="283">
        <f t="shared" si="17"/>
        <v>45150</v>
      </c>
      <c r="F324" s="64"/>
      <c r="G324" s="32"/>
    </row>
    <row r="325" spans="1:7" x14ac:dyDescent="0.25">
      <c r="A325" s="32"/>
      <c r="B325" s="288">
        <v>47345</v>
      </c>
      <c r="C325" s="170">
        <v>45150</v>
      </c>
      <c r="D325" s="64"/>
      <c r="E325" s="283">
        <f t="shared" si="17"/>
        <v>45150</v>
      </c>
      <c r="F325" s="64"/>
      <c r="G325" s="32"/>
    </row>
    <row r="326" spans="1:7" x14ac:dyDescent="0.25">
      <c r="A326" s="32"/>
      <c r="B326" s="289">
        <v>47529</v>
      </c>
      <c r="C326" s="284">
        <v>45150</v>
      </c>
      <c r="D326" s="285">
        <v>1000000</v>
      </c>
      <c r="E326" s="286">
        <f>+C326+D326</f>
        <v>1045150</v>
      </c>
      <c r="F326" s="64"/>
      <c r="G326" s="32"/>
    </row>
    <row r="327" spans="1:7" x14ac:dyDescent="0.25">
      <c r="A327" s="32"/>
      <c r="B327" s="123"/>
      <c r="C327" s="64"/>
      <c r="D327" s="64"/>
      <c r="E327" s="64"/>
      <c r="F327" s="64"/>
      <c r="G327" s="32"/>
    </row>
    <row r="328" spans="1:7" x14ac:dyDescent="0.25">
      <c r="A328" s="53"/>
      <c r="B328" s="366"/>
      <c r="C328" s="366"/>
      <c r="D328" s="366"/>
      <c r="E328" s="366"/>
      <c r="F328" s="182"/>
      <c r="G328" s="32"/>
    </row>
    <row r="329" spans="1:7" x14ac:dyDescent="0.25">
      <c r="A329" s="32"/>
      <c r="B329" s="123"/>
      <c r="C329" s="64"/>
      <c r="D329" s="64"/>
      <c r="E329" s="64"/>
      <c r="F329" s="64"/>
      <c r="G329" s="32"/>
    </row>
    <row r="330" spans="1:7" x14ac:dyDescent="0.25">
      <c r="A330" s="32"/>
      <c r="B330" s="275" t="s">
        <v>138</v>
      </c>
      <c r="C330" s="346" t="s">
        <v>66</v>
      </c>
      <c r="D330" s="346"/>
      <c r="E330" s="347"/>
      <c r="F330" s="174"/>
      <c r="G330" s="32"/>
    </row>
    <row r="331" spans="1:7" x14ac:dyDescent="0.25">
      <c r="A331" s="32"/>
      <c r="B331" s="276" t="s">
        <v>141</v>
      </c>
      <c r="C331" s="196"/>
      <c r="D331" s="197">
        <v>1000000</v>
      </c>
      <c r="E331" s="277"/>
      <c r="F331" s="175"/>
      <c r="G331" s="32"/>
    </row>
    <row r="332" spans="1:7" x14ac:dyDescent="0.25">
      <c r="A332" s="32"/>
      <c r="B332" s="276" t="s">
        <v>143</v>
      </c>
      <c r="C332" s="168"/>
      <c r="D332" s="258">
        <v>7.0999999999999994E-2</v>
      </c>
      <c r="E332" s="279"/>
      <c r="F332" s="180"/>
      <c r="G332" s="32"/>
    </row>
    <row r="333" spans="1:7" x14ac:dyDescent="0.25">
      <c r="A333" s="32"/>
      <c r="B333" s="276" t="s">
        <v>144</v>
      </c>
      <c r="C333" s="199"/>
      <c r="D333" s="210">
        <v>45471</v>
      </c>
      <c r="E333" s="281"/>
      <c r="F333" s="181"/>
      <c r="G333" s="32"/>
    </row>
    <row r="334" spans="1:7" x14ac:dyDescent="0.25">
      <c r="A334" s="32"/>
      <c r="B334" s="276" t="s">
        <v>119</v>
      </c>
      <c r="C334" s="199"/>
      <c r="D334" s="210">
        <v>47297</v>
      </c>
      <c r="E334" s="281"/>
      <c r="F334" s="181"/>
      <c r="G334" s="32"/>
    </row>
    <row r="335" spans="1:7" x14ac:dyDescent="0.25">
      <c r="A335" s="32"/>
      <c r="B335" s="351" t="s">
        <v>146</v>
      </c>
      <c r="C335" s="350" t="s">
        <v>147</v>
      </c>
      <c r="D335" s="350"/>
      <c r="E335" s="350"/>
      <c r="F335" s="177"/>
      <c r="G335" s="32"/>
    </row>
    <row r="336" spans="1:7" x14ac:dyDescent="0.25">
      <c r="A336" s="32"/>
      <c r="B336" s="351"/>
      <c r="C336" s="287" t="s">
        <v>148</v>
      </c>
      <c r="D336" s="287" t="s">
        <v>8</v>
      </c>
      <c r="E336" s="287" t="s">
        <v>9</v>
      </c>
      <c r="F336" s="178"/>
      <c r="G336" s="32"/>
    </row>
    <row r="337" spans="1:7" x14ac:dyDescent="0.25">
      <c r="A337" s="32"/>
      <c r="B337" s="291">
        <v>45654</v>
      </c>
      <c r="C337" s="169">
        <v>35500</v>
      </c>
      <c r="D337" s="141"/>
      <c r="E337" s="292">
        <f t="shared" ref="E337:E345" si="18">+C337</f>
        <v>35500</v>
      </c>
      <c r="F337" s="64"/>
      <c r="G337" s="32"/>
    </row>
    <row r="338" spans="1:7" x14ac:dyDescent="0.25">
      <c r="A338" s="32"/>
      <c r="B338" s="291">
        <v>45836</v>
      </c>
      <c r="C338" s="169">
        <v>35500</v>
      </c>
      <c r="D338" s="141"/>
      <c r="E338" s="292">
        <f t="shared" si="18"/>
        <v>35500</v>
      </c>
      <c r="F338" s="64"/>
      <c r="G338" s="32"/>
    </row>
    <row r="339" spans="1:7" x14ac:dyDescent="0.25">
      <c r="A339" s="32"/>
      <c r="B339" s="288">
        <v>46019</v>
      </c>
      <c r="C339" s="170">
        <v>35500</v>
      </c>
      <c r="D339" s="64"/>
      <c r="E339" s="283">
        <f t="shared" si="18"/>
        <v>35500</v>
      </c>
      <c r="F339" s="64"/>
      <c r="G339" s="32"/>
    </row>
    <row r="340" spans="1:7" x14ac:dyDescent="0.25">
      <c r="A340" s="32"/>
      <c r="B340" s="288">
        <v>46201</v>
      </c>
      <c r="C340" s="170">
        <v>35500</v>
      </c>
      <c r="D340" s="64"/>
      <c r="E340" s="283">
        <f t="shared" si="18"/>
        <v>35500</v>
      </c>
      <c r="F340" s="64"/>
      <c r="G340" s="32"/>
    </row>
    <row r="341" spans="1:7" x14ac:dyDescent="0.25">
      <c r="A341" s="32"/>
      <c r="B341" s="288">
        <v>46384</v>
      </c>
      <c r="C341" s="170">
        <v>35500</v>
      </c>
      <c r="D341" s="64"/>
      <c r="E341" s="283">
        <f t="shared" si="18"/>
        <v>35500</v>
      </c>
      <c r="F341" s="64"/>
      <c r="G341" s="32"/>
    </row>
    <row r="342" spans="1:7" x14ac:dyDescent="0.25">
      <c r="A342" s="32"/>
      <c r="B342" s="288">
        <v>46566</v>
      </c>
      <c r="C342" s="170">
        <v>35500</v>
      </c>
      <c r="D342" s="64"/>
      <c r="E342" s="283">
        <f t="shared" si="18"/>
        <v>35500</v>
      </c>
      <c r="F342" s="64"/>
      <c r="G342" s="32"/>
    </row>
    <row r="343" spans="1:7" x14ac:dyDescent="0.25">
      <c r="A343" s="32"/>
      <c r="B343" s="288">
        <v>46749</v>
      </c>
      <c r="C343" s="170">
        <v>35500</v>
      </c>
      <c r="D343" s="168"/>
      <c r="E343" s="283">
        <f t="shared" si="18"/>
        <v>35500</v>
      </c>
      <c r="F343" s="64"/>
      <c r="G343" s="32"/>
    </row>
    <row r="344" spans="1:7" x14ac:dyDescent="0.25">
      <c r="A344" s="32"/>
      <c r="B344" s="288">
        <v>46932</v>
      </c>
      <c r="C344" s="170">
        <v>35500</v>
      </c>
      <c r="D344" s="64"/>
      <c r="E344" s="283">
        <f t="shared" si="18"/>
        <v>35500</v>
      </c>
      <c r="F344" s="64"/>
      <c r="G344" s="32"/>
    </row>
    <row r="345" spans="1:7" x14ac:dyDescent="0.25">
      <c r="A345" s="32"/>
      <c r="B345" s="288">
        <v>47115</v>
      </c>
      <c r="C345" s="170">
        <v>35500</v>
      </c>
      <c r="D345" s="64"/>
      <c r="E345" s="283">
        <f t="shared" si="18"/>
        <v>35500</v>
      </c>
      <c r="F345" s="64"/>
      <c r="G345" s="32"/>
    </row>
    <row r="346" spans="1:7" x14ac:dyDescent="0.25">
      <c r="A346" s="32"/>
      <c r="B346" s="289">
        <v>47297</v>
      </c>
      <c r="C346" s="284">
        <v>35500</v>
      </c>
      <c r="D346" s="285">
        <v>1000000</v>
      </c>
      <c r="E346" s="286">
        <f>+C346+D346</f>
        <v>1035500</v>
      </c>
      <c r="F346" s="64"/>
      <c r="G346" s="32"/>
    </row>
    <row r="347" spans="1:7" x14ac:dyDescent="0.25">
      <c r="A347" s="32"/>
      <c r="B347" s="123"/>
      <c r="C347" s="64"/>
      <c r="D347" s="64"/>
      <c r="E347" s="64"/>
      <c r="F347" s="64"/>
      <c r="G347" s="32"/>
    </row>
    <row r="348" spans="1:7" x14ac:dyDescent="0.25">
      <c r="A348" s="32"/>
      <c r="B348" s="123"/>
      <c r="C348" s="64"/>
      <c r="D348" s="64"/>
      <c r="E348" s="64"/>
      <c r="F348" s="64"/>
      <c r="G348" s="32"/>
    </row>
    <row r="349" spans="1:7" x14ac:dyDescent="0.25">
      <c r="A349" s="32"/>
      <c r="B349" s="53"/>
      <c r="C349" s="53"/>
      <c r="D349" s="53"/>
      <c r="E349" s="53"/>
      <c r="F349" s="183"/>
      <c r="G349" s="32"/>
    </row>
    <row r="350" spans="1:7" x14ac:dyDescent="0.25">
      <c r="A350" s="32"/>
      <c r="B350" s="275" t="s">
        <v>138</v>
      </c>
      <c r="C350" s="346" t="s">
        <v>67</v>
      </c>
      <c r="D350" s="346"/>
      <c r="E350" s="347"/>
      <c r="F350" s="174"/>
      <c r="G350" s="32"/>
    </row>
    <row r="351" spans="1:7" x14ac:dyDescent="0.25">
      <c r="A351" s="32"/>
      <c r="B351" s="276" t="s">
        <v>141</v>
      </c>
      <c r="C351" s="196"/>
      <c r="D351" s="197">
        <v>1000000</v>
      </c>
      <c r="E351" s="277"/>
      <c r="F351" s="175"/>
      <c r="G351" s="32"/>
    </row>
    <row r="352" spans="1:7" x14ac:dyDescent="0.25">
      <c r="A352" s="32"/>
      <c r="B352" s="276" t="s">
        <v>143</v>
      </c>
      <c r="C352" s="168"/>
      <c r="D352" s="258">
        <v>7.4499999999999997E-2</v>
      </c>
      <c r="E352" s="279"/>
      <c r="F352" s="180"/>
      <c r="G352" s="32"/>
    </row>
    <row r="353" spans="1:7" x14ac:dyDescent="0.25">
      <c r="A353" s="32"/>
      <c r="B353" s="276" t="s">
        <v>144</v>
      </c>
      <c r="C353" s="199"/>
      <c r="D353" s="210">
        <v>45471</v>
      </c>
      <c r="E353" s="281"/>
      <c r="F353" s="181"/>
      <c r="G353" s="32"/>
    </row>
    <row r="354" spans="1:7" x14ac:dyDescent="0.25">
      <c r="A354" s="32"/>
      <c r="B354" s="276" t="s">
        <v>119</v>
      </c>
      <c r="C354" s="199"/>
      <c r="D354" s="210">
        <v>48393</v>
      </c>
      <c r="E354" s="281"/>
      <c r="F354" s="181"/>
      <c r="G354" s="32"/>
    </row>
    <row r="355" spans="1:7" x14ac:dyDescent="0.25">
      <c r="A355" s="32"/>
      <c r="B355" s="351" t="s">
        <v>146</v>
      </c>
      <c r="C355" s="350" t="s">
        <v>147</v>
      </c>
      <c r="D355" s="350"/>
      <c r="E355" s="350"/>
      <c r="F355" s="178"/>
      <c r="G355" s="32"/>
    </row>
    <row r="356" spans="1:7" x14ac:dyDescent="0.25">
      <c r="A356" s="32"/>
      <c r="B356" s="351"/>
      <c r="C356" s="287" t="s">
        <v>148</v>
      </c>
      <c r="D356" s="287" t="s">
        <v>8</v>
      </c>
      <c r="E356" s="287" t="s">
        <v>9</v>
      </c>
      <c r="F356" s="171"/>
      <c r="G356" s="32"/>
    </row>
    <row r="357" spans="1:7" x14ac:dyDescent="0.25">
      <c r="A357" s="32"/>
      <c r="B357" s="291">
        <v>45654</v>
      </c>
      <c r="C357" s="169">
        <v>37250</v>
      </c>
      <c r="D357" s="141"/>
      <c r="E357" s="292">
        <f>+C357</f>
        <v>37250</v>
      </c>
      <c r="F357" s="171"/>
      <c r="G357" s="32"/>
    </row>
    <row r="358" spans="1:7" x14ac:dyDescent="0.25">
      <c r="A358" s="32"/>
      <c r="B358" s="291">
        <v>45836</v>
      </c>
      <c r="C358" s="169">
        <v>37250</v>
      </c>
      <c r="D358" s="141"/>
      <c r="E358" s="292">
        <f t="shared" ref="E358:E371" si="19">+C358</f>
        <v>37250</v>
      </c>
      <c r="F358" s="171"/>
      <c r="G358" s="32"/>
    </row>
    <row r="359" spans="1:7" x14ac:dyDescent="0.25">
      <c r="A359" s="32"/>
      <c r="B359" s="288">
        <v>46019</v>
      </c>
      <c r="C359" s="170">
        <v>37250</v>
      </c>
      <c r="D359" s="64"/>
      <c r="E359" s="283">
        <f t="shared" si="19"/>
        <v>37250</v>
      </c>
      <c r="F359" s="171"/>
      <c r="G359" s="32"/>
    </row>
    <row r="360" spans="1:7" x14ac:dyDescent="0.25">
      <c r="A360" s="32"/>
      <c r="B360" s="288">
        <v>46201</v>
      </c>
      <c r="C360" s="170">
        <v>37250</v>
      </c>
      <c r="D360" s="64"/>
      <c r="E360" s="283">
        <f t="shared" si="19"/>
        <v>37250</v>
      </c>
      <c r="F360" s="171"/>
      <c r="G360" s="32"/>
    </row>
    <row r="361" spans="1:7" x14ac:dyDescent="0.25">
      <c r="A361" s="32"/>
      <c r="B361" s="288">
        <v>46384</v>
      </c>
      <c r="C361" s="170">
        <v>37250</v>
      </c>
      <c r="D361" s="64"/>
      <c r="E361" s="283">
        <f t="shared" si="19"/>
        <v>37250</v>
      </c>
      <c r="F361" s="171"/>
      <c r="G361" s="32"/>
    </row>
    <row r="362" spans="1:7" x14ac:dyDescent="0.25">
      <c r="A362" s="32"/>
      <c r="B362" s="288">
        <v>46566</v>
      </c>
      <c r="C362" s="170">
        <v>37250</v>
      </c>
      <c r="D362" s="168"/>
      <c r="E362" s="283">
        <f t="shared" si="19"/>
        <v>37250</v>
      </c>
      <c r="F362" s="171"/>
      <c r="G362" s="32"/>
    </row>
    <row r="363" spans="1:7" x14ac:dyDescent="0.25">
      <c r="A363" s="32"/>
      <c r="B363" s="288">
        <v>46749</v>
      </c>
      <c r="C363" s="170">
        <v>37250</v>
      </c>
      <c r="D363" s="64"/>
      <c r="E363" s="283">
        <f t="shared" si="19"/>
        <v>37250</v>
      </c>
      <c r="F363" s="171"/>
      <c r="G363" s="32"/>
    </row>
    <row r="364" spans="1:7" x14ac:dyDescent="0.25">
      <c r="A364" s="32"/>
      <c r="B364" s="288">
        <v>46932</v>
      </c>
      <c r="C364" s="170">
        <v>37250</v>
      </c>
      <c r="D364" s="64"/>
      <c r="E364" s="283">
        <f t="shared" si="19"/>
        <v>37250</v>
      </c>
      <c r="F364" s="171"/>
      <c r="G364" s="32"/>
    </row>
    <row r="365" spans="1:7" x14ac:dyDescent="0.25">
      <c r="A365" s="32"/>
      <c r="B365" s="288">
        <v>47115</v>
      </c>
      <c r="C365" s="170">
        <v>37250</v>
      </c>
      <c r="D365" s="64"/>
      <c r="E365" s="283">
        <f t="shared" si="19"/>
        <v>37250</v>
      </c>
      <c r="F365" s="171"/>
      <c r="G365" s="32"/>
    </row>
    <row r="366" spans="1:7" x14ac:dyDescent="0.25">
      <c r="A366" s="32"/>
      <c r="B366" s="288">
        <v>47297</v>
      </c>
      <c r="C366" s="170">
        <v>37250</v>
      </c>
      <c r="D366" s="64"/>
      <c r="E366" s="283">
        <f t="shared" si="19"/>
        <v>37250</v>
      </c>
      <c r="F366" s="171"/>
      <c r="G366" s="32"/>
    </row>
    <row r="367" spans="1:7" x14ac:dyDescent="0.25">
      <c r="A367" s="32"/>
      <c r="B367" s="288">
        <v>47480</v>
      </c>
      <c r="C367" s="170">
        <v>37250</v>
      </c>
      <c r="D367" s="64"/>
      <c r="E367" s="283">
        <f t="shared" si="19"/>
        <v>37250</v>
      </c>
      <c r="F367" s="171"/>
      <c r="G367" s="32"/>
    </row>
    <row r="368" spans="1:7" x14ac:dyDescent="0.25">
      <c r="A368" s="32"/>
      <c r="B368" s="288">
        <v>47662</v>
      </c>
      <c r="C368" s="170">
        <v>37250</v>
      </c>
      <c r="D368" s="64"/>
      <c r="E368" s="283">
        <f t="shared" si="19"/>
        <v>37250</v>
      </c>
      <c r="F368" s="171"/>
      <c r="G368" s="32"/>
    </row>
    <row r="369" spans="1:7" x14ac:dyDescent="0.25">
      <c r="A369" s="32"/>
      <c r="B369" s="288">
        <v>47845</v>
      </c>
      <c r="C369" s="170">
        <v>37250</v>
      </c>
      <c r="D369" s="64"/>
      <c r="E369" s="283">
        <f t="shared" si="19"/>
        <v>37250</v>
      </c>
      <c r="F369" s="171"/>
      <c r="G369" s="32"/>
    </row>
    <row r="370" spans="1:7" x14ac:dyDescent="0.25">
      <c r="A370" s="32"/>
      <c r="B370" s="288">
        <v>48027</v>
      </c>
      <c r="C370" s="170">
        <v>37250</v>
      </c>
      <c r="D370" s="168"/>
      <c r="E370" s="283">
        <f t="shared" si="19"/>
        <v>37250</v>
      </c>
      <c r="F370" s="171"/>
      <c r="G370" s="32"/>
    </row>
    <row r="371" spans="1:7" x14ac:dyDescent="0.25">
      <c r="A371" s="32"/>
      <c r="B371" s="288">
        <v>48210</v>
      </c>
      <c r="C371" s="170">
        <v>37250</v>
      </c>
      <c r="D371" s="64"/>
      <c r="E371" s="283">
        <f t="shared" si="19"/>
        <v>37250</v>
      </c>
      <c r="F371" s="184"/>
      <c r="G371" s="171"/>
    </row>
    <row r="372" spans="1:7" x14ac:dyDescent="0.25">
      <c r="A372" s="32"/>
      <c r="B372" s="289">
        <v>48393</v>
      </c>
      <c r="C372" s="284">
        <v>37250</v>
      </c>
      <c r="D372" s="285">
        <v>1000000</v>
      </c>
      <c r="E372" s="286">
        <f>+C372+D372</f>
        <v>1037250</v>
      </c>
      <c r="F372" s="64"/>
      <c r="G372" s="171"/>
    </row>
    <row r="373" spans="1:7" x14ac:dyDescent="0.25">
      <c r="A373" s="32"/>
      <c r="B373" s="123"/>
      <c r="C373" s="64"/>
      <c r="D373" s="64"/>
      <c r="E373" s="64"/>
      <c r="F373" s="64"/>
      <c r="G373" s="171"/>
    </row>
    <row r="374" spans="1:7" x14ac:dyDescent="0.25">
      <c r="A374" s="32"/>
      <c r="B374" s="123"/>
      <c r="C374" s="64"/>
      <c r="D374" s="64"/>
      <c r="E374" s="64"/>
      <c r="F374" s="185"/>
      <c r="G374" s="171"/>
    </row>
    <row r="375" spans="1:7" x14ac:dyDescent="0.25">
      <c r="A375" s="32"/>
      <c r="B375" s="275" t="s">
        <v>138</v>
      </c>
      <c r="C375" s="346" t="s">
        <v>68</v>
      </c>
      <c r="D375" s="346"/>
      <c r="E375" s="347"/>
      <c r="F375" s="186"/>
      <c r="G375" s="171"/>
    </row>
    <row r="376" spans="1:7" x14ac:dyDescent="0.25">
      <c r="A376" s="32"/>
      <c r="B376" s="276" t="s">
        <v>141</v>
      </c>
      <c r="C376" s="196"/>
      <c r="D376" s="197">
        <v>1000000</v>
      </c>
      <c r="E376" s="277"/>
      <c r="F376" s="187"/>
      <c r="G376" s="171"/>
    </row>
    <row r="377" spans="1:7" x14ac:dyDescent="0.25">
      <c r="A377" s="32"/>
      <c r="B377" s="276" t="s">
        <v>143</v>
      </c>
      <c r="C377" s="168"/>
      <c r="D377" s="258">
        <v>7.5999999999999998E-2</v>
      </c>
      <c r="E377" s="279"/>
      <c r="F377" s="188"/>
      <c r="G377" s="171"/>
    </row>
    <row r="378" spans="1:7" x14ac:dyDescent="0.25">
      <c r="A378" s="32"/>
      <c r="B378" s="276" t="s">
        <v>144</v>
      </c>
      <c r="C378" s="199"/>
      <c r="D378" s="210">
        <v>45471</v>
      </c>
      <c r="E378" s="281"/>
      <c r="F378" s="188"/>
      <c r="G378" s="171"/>
    </row>
    <row r="379" spans="1:7" x14ac:dyDescent="0.25">
      <c r="A379" s="32"/>
      <c r="B379" s="276" t="s">
        <v>119</v>
      </c>
      <c r="C379" s="199"/>
      <c r="D379" s="210">
        <v>49123</v>
      </c>
      <c r="E379" s="281"/>
      <c r="F379" s="178"/>
      <c r="G379" s="171"/>
    </row>
    <row r="380" spans="1:7" x14ac:dyDescent="0.25">
      <c r="A380" s="32"/>
      <c r="B380" s="351" t="s">
        <v>146</v>
      </c>
      <c r="C380" s="350" t="s">
        <v>147</v>
      </c>
      <c r="D380" s="350"/>
      <c r="E380" s="350"/>
      <c r="F380" s="171"/>
      <c r="G380" s="171"/>
    </row>
    <row r="381" spans="1:7" x14ac:dyDescent="0.25">
      <c r="A381" s="32"/>
      <c r="B381" s="351"/>
      <c r="C381" s="287" t="s">
        <v>148</v>
      </c>
      <c r="D381" s="287" t="s">
        <v>8</v>
      </c>
      <c r="E381" s="287" t="s">
        <v>9</v>
      </c>
      <c r="F381" s="171"/>
      <c r="G381" s="171"/>
    </row>
    <row r="382" spans="1:7" x14ac:dyDescent="0.25">
      <c r="A382" s="32"/>
      <c r="B382" s="291">
        <v>45654</v>
      </c>
      <c r="C382" s="169">
        <v>38000</v>
      </c>
      <c r="D382" s="141"/>
      <c r="E382" s="292">
        <f>+C382</f>
        <v>38000</v>
      </c>
      <c r="F382" s="171"/>
      <c r="G382" s="171"/>
    </row>
    <row r="383" spans="1:7" x14ac:dyDescent="0.25">
      <c r="A383" s="32"/>
      <c r="B383" s="291">
        <v>45836</v>
      </c>
      <c r="C383" s="169">
        <v>38000</v>
      </c>
      <c r="D383" s="141"/>
      <c r="E383" s="292">
        <f t="shared" ref="E383:E400" si="20">+C383</f>
        <v>38000</v>
      </c>
      <c r="F383" s="171"/>
      <c r="G383" s="171"/>
    </row>
    <row r="384" spans="1:7" x14ac:dyDescent="0.25">
      <c r="A384" s="32"/>
      <c r="B384" s="288">
        <v>46019</v>
      </c>
      <c r="C384" s="170">
        <v>38000</v>
      </c>
      <c r="D384" s="64"/>
      <c r="E384" s="283">
        <f t="shared" si="20"/>
        <v>38000</v>
      </c>
      <c r="F384" s="171"/>
      <c r="G384" s="171"/>
    </row>
    <row r="385" spans="1:7" x14ac:dyDescent="0.25">
      <c r="A385" s="32"/>
      <c r="B385" s="288">
        <v>46201</v>
      </c>
      <c r="C385" s="170">
        <v>38000</v>
      </c>
      <c r="D385" s="168"/>
      <c r="E385" s="283">
        <f t="shared" si="20"/>
        <v>38000</v>
      </c>
      <c r="F385" s="171"/>
      <c r="G385" s="171"/>
    </row>
    <row r="386" spans="1:7" x14ac:dyDescent="0.25">
      <c r="A386" s="32"/>
      <c r="B386" s="288">
        <v>46384</v>
      </c>
      <c r="C386" s="170">
        <v>38000</v>
      </c>
      <c r="D386" s="64"/>
      <c r="E386" s="283">
        <f t="shared" si="20"/>
        <v>38000</v>
      </c>
      <c r="F386" s="171"/>
      <c r="G386" s="171"/>
    </row>
    <row r="387" spans="1:7" x14ac:dyDescent="0.25">
      <c r="A387" s="32"/>
      <c r="B387" s="288">
        <v>46566</v>
      </c>
      <c r="C387" s="170">
        <v>38000</v>
      </c>
      <c r="D387" s="64"/>
      <c r="E387" s="283">
        <f t="shared" si="20"/>
        <v>38000</v>
      </c>
      <c r="F387" s="171"/>
      <c r="G387" s="171"/>
    </row>
    <row r="388" spans="1:7" x14ac:dyDescent="0.25">
      <c r="A388" s="32"/>
      <c r="B388" s="288">
        <v>46749</v>
      </c>
      <c r="C388" s="170">
        <v>38000</v>
      </c>
      <c r="D388" s="64"/>
      <c r="E388" s="283">
        <f t="shared" si="20"/>
        <v>38000</v>
      </c>
      <c r="F388" s="171"/>
      <c r="G388" s="171"/>
    </row>
    <row r="389" spans="1:7" x14ac:dyDescent="0.25">
      <c r="A389" s="32"/>
      <c r="B389" s="288">
        <v>46932</v>
      </c>
      <c r="C389" s="170">
        <v>38000</v>
      </c>
      <c r="D389" s="64"/>
      <c r="E389" s="283">
        <f t="shared" si="20"/>
        <v>38000</v>
      </c>
      <c r="F389" s="171"/>
      <c r="G389" s="171"/>
    </row>
    <row r="390" spans="1:7" x14ac:dyDescent="0.25">
      <c r="A390" s="32"/>
      <c r="B390" s="288">
        <v>47115</v>
      </c>
      <c r="C390" s="170">
        <v>38000</v>
      </c>
      <c r="D390" s="64"/>
      <c r="E390" s="283">
        <f t="shared" si="20"/>
        <v>38000</v>
      </c>
      <c r="F390" s="171"/>
      <c r="G390" s="171"/>
    </row>
    <row r="391" spans="1:7" x14ac:dyDescent="0.25">
      <c r="A391" s="32"/>
      <c r="B391" s="288">
        <v>47297</v>
      </c>
      <c r="C391" s="170">
        <v>38000</v>
      </c>
      <c r="D391" s="64"/>
      <c r="E391" s="283">
        <f t="shared" si="20"/>
        <v>38000</v>
      </c>
      <c r="F391" s="171"/>
      <c r="G391" s="171"/>
    </row>
    <row r="392" spans="1:7" x14ac:dyDescent="0.25">
      <c r="A392" s="32"/>
      <c r="B392" s="288">
        <v>47480</v>
      </c>
      <c r="C392" s="170">
        <v>38000</v>
      </c>
      <c r="D392" s="64"/>
      <c r="E392" s="283">
        <f t="shared" si="20"/>
        <v>38000</v>
      </c>
      <c r="F392" s="171"/>
      <c r="G392" s="171"/>
    </row>
    <row r="393" spans="1:7" x14ac:dyDescent="0.25">
      <c r="A393" s="32"/>
      <c r="B393" s="288">
        <v>47662</v>
      </c>
      <c r="C393" s="170">
        <v>38000</v>
      </c>
      <c r="D393" s="64"/>
      <c r="E393" s="283">
        <f t="shared" si="20"/>
        <v>38000</v>
      </c>
      <c r="F393" s="171"/>
      <c r="G393" s="171"/>
    </row>
    <row r="394" spans="1:7" x14ac:dyDescent="0.25">
      <c r="A394" s="32"/>
      <c r="B394" s="288">
        <v>47845</v>
      </c>
      <c r="C394" s="170">
        <v>38000</v>
      </c>
      <c r="D394" s="168"/>
      <c r="E394" s="283">
        <f t="shared" si="20"/>
        <v>38000</v>
      </c>
      <c r="F394" s="171"/>
      <c r="G394" s="171"/>
    </row>
    <row r="395" spans="1:7" x14ac:dyDescent="0.25">
      <c r="A395" s="32"/>
      <c r="B395" s="288">
        <v>48027</v>
      </c>
      <c r="C395" s="170">
        <v>38000</v>
      </c>
      <c r="D395" s="64"/>
      <c r="E395" s="283">
        <f t="shared" si="20"/>
        <v>38000</v>
      </c>
      <c r="F395" s="171"/>
      <c r="G395" s="171"/>
    </row>
    <row r="396" spans="1:7" x14ac:dyDescent="0.25">
      <c r="A396" s="32"/>
      <c r="B396" s="288">
        <v>48210</v>
      </c>
      <c r="C396" s="170">
        <v>38000</v>
      </c>
      <c r="D396" s="64"/>
      <c r="E396" s="283">
        <f t="shared" si="20"/>
        <v>38000</v>
      </c>
      <c r="F396" s="171"/>
      <c r="G396" s="171"/>
    </row>
    <row r="397" spans="1:7" x14ac:dyDescent="0.25">
      <c r="A397" s="32"/>
      <c r="B397" s="288">
        <v>48393</v>
      </c>
      <c r="C397" s="170">
        <v>38000</v>
      </c>
      <c r="D397" s="64"/>
      <c r="E397" s="283">
        <f t="shared" si="20"/>
        <v>38000</v>
      </c>
      <c r="F397" s="171"/>
      <c r="G397" s="171"/>
    </row>
    <row r="398" spans="1:7" x14ac:dyDescent="0.25">
      <c r="A398" s="32"/>
      <c r="B398" s="288">
        <v>48576</v>
      </c>
      <c r="C398" s="170">
        <v>38000</v>
      </c>
      <c r="D398" s="64"/>
      <c r="E398" s="283">
        <f t="shared" si="20"/>
        <v>38000</v>
      </c>
      <c r="F398" s="171"/>
      <c r="G398" s="171"/>
    </row>
    <row r="399" spans="1:7" x14ac:dyDescent="0.25">
      <c r="A399" s="32"/>
      <c r="B399" s="288">
        <v>48758</v>
      </c>
      <c r="C399" s="170">
        <v>38000</v>
      </c>
      <c r="D399" s="64"/>
      <c r="E399" s="283">
        <f t="shared" si="20"/>
        <v>38000</v>
      </c>
      <c r="F399" s="184"/>
      <c r="G399" s="171"/>
    </row>
    <row r="400" spans="1:7" x14ac:dyDescent="0.25">
      <c r="A400" s="32"/>
      <c r="B400" s="288">
        <v>48941</v>
      </c>
      <c r="C400" s="170">
        <v>38000</v>
      </c>
      <c r="D400" s="64"/>
      <c r="E400" s="283">
        <f t="shared" si="20"/>
        <v>38000</v>
      </c>
      <c r="F400" s="64"/>
      <c r="G400" s="171"/>
    </row>
    <row r="401" spans="1:7" x14ac:dyDescent="0.25">
      <c r="A401" s="32"/>
      <c r="B401" s="289">
        <v>49123</v>
      </c>
      <c r="C401" s="284">
        <v>38000</v>
      </c>
      <c r="D401" s="285">
        <v>1000000</v>
      </c>
      <c r="E401" s="286">
        <f>+D401+C401</f>
        <v>1038000</v>
      </c>
      <c r="F401" s="64"/>
      <c r="G401" s="171"/>
    </row>
    <row r="402" spans="1:7" s="26" customFormat="1" x14ac:dyDescent="0.25">
      <c r="A402" s="32"/>
      <c r="B402" s="123"/>
      <c r="C402" s="170"/>
      <c r="D402" s="64"/>
      <c r="E402" s="64"/>
      <c r="F402" s="64"/>
      <c r="G402" s="171"/>
    </row>
    <row r="403" spans="1:7" s="26" customFormat="1" x14ac:dyDescent="0.25">
      <c r="A403" s="32"/>
      <c r="B403" s="198"/>
      <c r="C403" s="198"/>
      <c r="D403" s="198"/>
      <c r="E403" s="198"/>
      <c r="F403" s="64"/>
      <c r="G403" s="171"/>
    </row>
    <row r="404" spans="1:7" x14ac:dyDescent="0.25">
      <c r="A404" s="32"/>
      <c r="B404" s="275" t="s">
        <v>138</v>
      </c>
      <c r="C404" s="346" t="s">
        <v>79</v>
      </c>
      <c r="D404" s="346"/>
      <c r="E404" s="347"/>
      <c r="F404" s="64"/>
      <c r="G404" s="32"/>
    </row>
    <row r="405" spans="1:7" s="26" customFormat="1" x14ac:dyDescent="0.25">
      <c r="A405" s="32"/>
      <c r="B405" s="276" t="s">
        <v>141</v>
      </c>
      <c r="C405" s="196"/>
      <c r="D405" s="197">
        <v>1000000</v>
      </c>
      <c r="E405" s="277"/>
      <c r="F405" s="64"/>
      <c r="G405" s="32"/>
    </row>
    <row r="406" spans="1:7" s="26" customFormat="1" x14ac:dyDescent="0.25">
      <c r="A406" s="32"/>
      <c r="B406" s="276" t="s">
        <v>143</v>
      </c>
      <c r="C406" s="168"/>
      <c r="D406" s="258">
        <v>8.1000000000000003E-2</v>
      </c>
      <c r="E406" s="279"/>
      <c r="F406" s="64"/>
      <c r="G406" s="32"/>
    </row>
    <row r="407" spans="1:7" s="26" customFormat="1" x14ac:dyDescent="0.25">
      <c r="A407" s="32"/>
      <c r="B407" s="276" t="s">
        <v>144</v>
      </c>
      <c r="C407" s="199"/>
      <c r="D407" s="210">
        <v>45744</v>
      </c>
      <c r="E407" s="281"/>
      <c r="F407" s="63"/>
      <c r="G407" s="32"/>
    </row>
    <row r="408" spans="1:7" s="26" customFormat="1" x14ac:dyDescent="0.25">
      <c r="A408" s="32"/>
      <c r="B408" s="276" t="s">
        <v>119</v>
      </c>
      <c r="C408" s="199"/>
      <c r="D408" s="210">
        <v>49031</v>
      </c>
      <c r="E408" s="281"/>
      <c r="F408" s="64"/>
      <c r="G408" s="32"/>
    </row>
    <row r="409" spans="1:7" s="26" customFormat="1" x14ac:dyDescent="0.25">
      <c r="A409" s="32"/>
      <c r="B409" s="351" t="s">
        <v>146</v>
      </c>
      <c r="C409" s="290"/>
      <c r="D409" s="290" t="s">
        <v>147</v>
      </c>
      <c r="E409" s="290"/>
      <c r="F409" s="64"/>
      <c r="G409" s="32"/>
    </row>
    <row r="410" spans="1:7" s="26" customFormat="1" x14ac:dyDescent="0.25">
      <c r="A410" s="32"/>
      <c r="B410" s="351"/>
      <c r="C410" s="287" t="s">
        <v>148</v>
      </c>
      <c r="D410" s="287" t="s">
        <v>8</v>
      </c>
      <c r="E410" s="287" t="s">
        <v>9</v>
      </c>
      <c r="F410" s="64"/>
      <c r="G410" s="32"/>
    </row>
    <row r="411" spans="1:7" s="26" customFormat="1" x14ac:dyDescent="0.25">
      <c r="A411" s="32"/>
      <c r="B411" s="291">
        <v>45928</v>
      </c>
      <c r="C411" s="169">
        <v>40500</v>
      </c>
      <c r="D411" s="141"/>
      <c r="E411" s="292">
        <f>+C411</f>
        <v>40500</v>
      </c>
      <c r="F411" s="64"/>
      <c r="G411" s="32"/>
    </row>
    <row r="412" spans="1:7" s="26" customFormat="1" x14ac:dyDescent="0.25">
      <c r="A412" s="32"/>
      <c r="B412" s="288">
        <v>46109</v>
      </c>
      <c r="C412" s="170">
        <v>40500</v>
      </c>
      <c r="D412" s="64"/>
      <c r="E412" s="283">
        <f t="shared" ref="E412:E427" si="21">+C412</f>
        <v>40500</v>
      </c>
      <c r="F412" s="64"/>
      <c r="G412" s="32"/>
    </row>
    <row r="413" spans="1:7" s="26" customFormat="1" x14ac:dyDescent="0.25">
      <c r="A413" s="32"/>
      <c r="B413" s="288">
        <v>46293</v>
      </c>
      <c r="C413" s="170">
        <v>40500</v>
      </c>
      <c r="D413" s="64"/>
      <c r="E413" s="283">
        <f t="shared" si="21"/>
        <v>40500</v>
      </c>
      <c r="F413" s="64"/>
      <c r="G413" s="32"/>
    </row>
    <row r="414" spans="1:7" s="26" customFormat="1" x14ac:dyDescent="0.25">
      <c r="A414" s="32"/>
      <c r="B414" s="288">
        <v>46474</v>
      </c>
      <c r="C414" s="170">
        <v>40500</v>
      </c>
      <c r="D414" s="168"/>
      <c r="E414" s="283">
        <f t="shared" si="21"/>
        <v>40500</v>
      </c>
      <c r="F414" s="64"/>
      <c r="G414" s="32"/>
    </row>
    <row r="415" spans="1:7" s="26" customFormat="1" x14ac:dyDescent="0.25">
      <c r="A415" s="32"/>
      <c r="B415" s="288">
        <v>46658</v>
      </c>
      <c r="C415" s="170">
        <v>40500</v>
      </c>
      <c r="D415" s="64"/>
      <c r="E415" s="283">
        <f t="shared" si="21"/>
        <v>40500</v>
      </c>
      <c r="F415" s="64"/>
      <c r="G415" s="32"/>
    </row>
    <row r="416" spans="1:7" s="26" customFormat="1" x14ac:dyDescent="0.25">
      <c r="A416" s="32"/>
      <c r="B416" s="288">
        <v>46840</v>
      </c>
      <c r="C416" s="170">
        <v>40500</v>
      </c>
      <c r="D416" s="64"/>
      <c r="E416" s="283">
        <f t="shared" si="21"/>
        <v>40500</v>
      </c>
      <c r="F416" s="64"/>
      <c r="G416" s="32"/>
    </row>
    <row r="417" spans="1:7" s="26" customFormat="1" x14ac:dyDescent="0.25">
      <c r="A417" s="32"/>
      <c r="B417" s="288">
        <v>47024</v>
      </c>
      <c r="C417" s="170">
        <v>40500</v>
      </c>
      <c r="D417" s="64"/>
      <c r="E417" s="283">
        <f t="shared" si="21"/>
        <v>40500</v>
      </c>
      <c r="F417" s="64"/>
      <c r="G417" s="32"/>
    </row>
    <row r="418" spans="1:7" s="26" customFormat="1" x14ac:dyDescent="0.25">
      <c r="A418" s="32"/>
      <c r="B418" s="288">
        <v>47205</v>
      </c>
      <c r="C418" s="170">
        <v>40500</v>
      </c>
      <c r="D418" s="64"/>
      <c r="E418" s="283">
        <f t="shared" si="21"/>
        <v>40500</v>
      </c>
      <c r="F418" s="64"/>
      <c r="G418" s="32"/>
    </row>
    <row r="419" spans="1:7" s="26" customFormat="1" x14ac:dyDescent="0.25">
      <c r="A419" s="32"/>
      <c r="B419" s="288">
        <v>47389</v>
      </c>
      <c r="C419" s="170">
        <v>40500</v>
      </c>
      <c r="D419" s="64"/>
      <c r="E419" s="283">
        <f t="shared" si="21"/>
        <v>40500</v>
      </c>
      <c r="F419" s="64"/>
      <c r="G419" s="32"/>
    </row>
    <row r="420" spans="1:7" s="26" customFormat="1" x14ac:dyDescent="0.25">
      <c r="A420" s="32"/>
      <c r="B420" s="288">
        <v>47570</v>
      </c>
      <c r="C420" s="170">
        <v>40500</v>
      </c>
      <c r="D420" s="64"/>
      <c r="E420" s="283">
        <f t="shared" si="21"/>
        <v>40500</v>
      </c>
      <c r="F420" s="64"/>
      <c r="G420" s="32"/>
    </row>
    <row r="421" spans="1:7" s="26" customFormat="1" x14ac:dyDescent="0.25">
      <c r="A421" s="32"/>
      <c r="B421" s="288">
        <v>47754</v>
      </c>
      <c r="C421" s="170">
        <v>40500</v>
      </c>
      <c r="D421" s="64"/>
      <c r="E421" s="283">
        <f t="shared" si="21"/>
        <v>40500</v>
      </c>
      <c r="F421" s="64"/>
      <c r="G421" s="32"/>
    </row>
    <row r="422" spans="1:7" s="26" customFormat="1" x14ac:dyDescent="0.25">
      <c r="A422" s="32"/>
      <c r="B422" s="288">
        <v>47935</v>
      </c>
      <c r="C422" s="170">
        <v>40500</v>
      </c>
      <c r="D422" s="64"/>
      <c r="E422" s="283">
        <f t="shared" si="21"/>
        <v>40500</v>
      </c>
      <c r="F422" s="64"/>
      <c r="G422" s="32"/>
    </row>
    <row r="423" spans="1:7" s="26" customFormat="1" x14ac:dyDescent="0.25">
      <c r="A423" s="32"/>
      <c r="B423" s="288">
        <v>48119</v>
      </c>
      <c r="C423" s="170">
        <v>40500</v>
      </c>
      <c r="D423" s="168"/>
      <c r="E423" s="283">
        <f t="shared" si="21"/>
        <v>40500</v>
      </c>
      <c r="F423" s="64"/>
      <c r="G423" s="32"/>
    </row>
    <row r="424" spans="1:7" s="26" customFormat="1" x14ac:dyDescent="0.25">
      <c r="A424" s="32"/>
      <c r="B424" s="288">
        <v>48301</v>
      </c>
      <c r="C424" s="170">
        <v>40500</v>
      </c>
      <c r="D424" s="64"/>
      <c r="E424" s="283">
        <f t="shared" si="21"/>
        <v>40500</v>
      </c>
      <c r="F424" s="64"/>
      <c r="G424" s="32"/>
    </row>
    <row r="425" spans="1:7" s="26" customFormat="1" x14ac:dyDescent="0.25">
      <c r="A425" s="32"/>
      <c r="B425" s="288">
        <v>48485</v>
      </c>
      <c r="C425" s="170">
        <v>40500</v>
      </c>
      <c r="D425" s="64"/>
      <c r="E425" s="283">
        <f t="shared" si="21"/>
        <v>40500</v>
      </c>
      <c r="F425" s="64"/>
      <c r="G425" s="32"/>
    </row>
    <row r="426" spans="1:7" s="26" customFormat="1" x14ac:dyDescent="0.25">
      <c r="A426" s="32"/>
      <c r="B426" s="288">
        <v>48666</v>
      </c>
      <c r="C426" s="170">
        <v>40500</v>
      </c>
      <c r="D426" s="64"/>
      <c r="E426" s="283">
        <f t="shared" si="21"/>
        <v>40500</v>
      </c>
      <c r="F426" s="64"/>
      <c r="G426" s="32"/>
    </row>
    <row r="427" spans="1:7" s="26" customFormat="1" x14ac:dyDescent="0.25">
      <c r="A427" s="32"/>
      <c r="B427" s="288">
        <v>48850</v>
      </c>
      <c r="C427" s="170">
        <v>40500</v>
      </c>
      <c r="D427" s="64"/>
      <c r="E427" s="283">
        <f t="shared" si="21"/>
        <v>40500</v>
      </c>
      <c r="F427" s="64"/>
      <c r="G427" s="32"/>
    </row>
    <row r="428" spans="1:7" s="26" customFormat="1" x14ac:dyDescent="0.25">
      <c r="A428" s="32"/>
      <c r="B428" s="289">
        <v>49031</v>
      </c>
      <c r="C428" s="284">
        <v>40500</v>
      </c>
      <c r="D428" s="285">
        <v>1000000</v>
      </c>
      <c r="E428" s="286">
        <f>+C428+D428</f>
        <v>1040500</v>
      </c>
      <c r="F428" s="64"/>
      <c r="G428" s="32"/>
    </row>
    <row r="429" spans="1:7" s="26" customFormat="1" x14ac:dyDescent="0.25">
      <c r="A429" s="32"/>
      <c r="B429" s="64"/>
      <c r="C429" s="42"/>
      <c r="D429" s="64"/>
      <c r="E429" s="64"/>
      <c r="F429" s="64"/>
      <c r="G429" s="32"/>
    </row>
    <row r="430" spans="1:7" s="26" customFormat="1" x14ac:dyDescent="0.25">
      <c r="A430" s="32"/>
      <c r="B430" s="64"/>
      <c r="C430" s="42"/>
      <c r="D430" s="64"/>
      <c r="E430" s="64"/>
      <c r="F430" s="64"/>
      <c r="G430" s="32"/>
    </row>
    <row r="431" spans="1:7" s="26" customFormat="1" x14ac:dyDescent="0.25">
      <c r="A431" s="32"/>
      <c r="B431" s="64"/>
      <c r="C431" s="42"/>
      <c r="D431" s="64"/>
      <c r="E431" s="64"/>
      <c r="F431" s="64"/>
      <c r="G431" s="32"/>
    </row>
    <row r="432" spans="1:7" s="26" customFormat="1" x14ac:dyDescent="0.25">
      <c r="A432" s="32"/>
      <c r="B432" s="275" t="s">
        <v>138</v>
      </c>
      <c r="C432" s="346" t="s">
        <v>80</v>
      </c>
      <c r="D432" s="346"/>
      <c r="E432" s="347"/>
      <c r="F432" s="64"/>
      <c r="G432" s="32"/>
    </row>
    <row r="433" spans="1:7" s="26" customFormat="1" x14ac:dyDescent="0.25">
      <c r="A433" s="32"/>
      <c r="B433" s="276" t="s">
        <v>141</v>
      </c>
      <c r="C433" s="196"/>
      <c r="D433" s="197">
        <v>1000000</v>
      </c>
      <c r="E433" s="277"/>
      <c r="F433" s="64"/>
      <c r="G433" s="32"/>
    </row>
    <row r="434" spans="1:7" s="26" customFormat="1" x14ac:dyDescent="0.25">
      <c r="A434" s="32"/>
      <c r="B434" s="276" t="s">
        <v>143</v>
      </c>
      <c r="C434" s="168"/>
      <c r="D434" s="258">
        <v>8.4000000000000005E-2</v>
      </c>
      <c r="E434" s="279"/>
      <c r="F434" s="64"/>
      <c r="G434" s="32"/>
    </row>
    <row r="435" spans="1:7" s="26" customFormat="1" x14ac:dyDescent="0.25">
      <c r="A435" s="32"/>
      <c r="B435" s="276" t="s">
        <v>144</v>
      </c>
      <c r="C435" s="199"/>
      <c r="D435" s="210">
        <v>45744</v>
      </c>
      <c r="E435" s="281"/>
      <c r="F435" s="63"/>
      <c r="G435" s="32"/>
    </row>
    <row r="436" spans="1:7" s="26" customFormat="1" x14ac:dyDescent="0.25">
      <c r="A436" s="32"/>
      <c r="B436" s="276" t="s">
        <v>119</v>
      </c>
      <c r="C436" s="199"/>
      <c r="D436" s="210">
        <v>50127</v>
      </c>
      <c r="E436" s="281"/>
      <c r="F436" s="64"/>
      <c r="G436" s="32"/>
    </row>
    <row r="437" spans="1:7" s="26" customFormat="1" x14ac:dyDescent="0.25">
      <c r="A437" s="32"/>
      <c r="B437" s="351" t="s">
        <v>146</v>
      </c>
      <c r="C437" s="350" t="s">
        <v>147</v>
      </c>
      <c r="D437" s="350"/>
      <c r="E437" s="350"/>
      <c r="F437" s="64"/>
      <c r="G437" s="32"/>
    </row>
    <row r="438" spans="1:7" s="26" customFormat="1" x14ac:dyDescent="0.25">
      <c r="A438" s="32"/>
      <c r="B438" s="351"/>
      <c r="C438" s="287" t="s">
        <v>148</v>
      </c>
      <c r="D438" s="287" t="s">
        <v>8</v>
      </c>
      <c r="E438" s="287" t="s">
        <v>9</v>
      </c>
      <c r="F438" s="64"/>
      <c r="G438" s="32"/>
    </row>
    <row r="439" spans="1:7" s="26" customFormat="1" x14ac:dyDescent="0.25">
      <c r="A439" s="32"/>
      <c r="B439" s="291">
        <v>45928</v>
      </c>
      <c r="C439" s="169">
        <v>42000</v>
      </c>
      <c r="D439" s="141"/>
      <c r="E439" s="292">
        <f>+C439</f>
        <v>42000</v>
      </c>
      <c r="F439" s="64"/>
      <c r="G439" s="32"/>
    </row>
    <row r="440" spans="1:7" s="26" customFormat="1" x14ac:dyDescent="0.25">
      <c r="A440" s="32"/>
      <c r="B440" s="288">
        <v>46109</v>
      </c>
      <c r="C440" s="170">
        <v>42000</v>
      </c>
      <c r="D440" s="64"/>
      <c r="E440" s="283">
        <f t="shared" ref="E440:E461" si="22">+C440</f>
        <v>42000</v>
      </c>
      <c r="F440" s="64"/>
      <c r="G440" s="32"/>
    </row>
    <row r="441" spans="1:7" s="26" customFormat="1" x14ac:dyDescent="0.25">
      <c r="A441" s="32"/>
      <c r="B441" s="288">
        <v>46293</v>
      </c>
      <c r="C441" s="170">
        <v>42000</v>
      </c>
      <c r="D441" s="64"/>
      <c r="E441" s="283">
        <f t="shared" si="22"/>
        <v>42000</v>
      </c>
      <c r="F441" s="64"/>
      <c r="G441" s="32"/>
    </row>
    <row r="442" spans="1:7" s="26" customFormat="1" x14ac:dyDescent="0.25">
      <c r="A442" s="32"/>
      <c r="B442" s="288">
        <v>46474</v>
      </c>
      <c r="C442" s="170">
        <v>42000</v>
      </c>
      <c r="D442" s="168"/>
      <c r="E442" s="283">
        <f t="shared" si="22"/>
        <v>42000</v>
      </c>
      <c r="F442" s="64"/>
      <c r="G442" s="32"/>
    </row>
    <row r="443" spans="1:7" s="26" customFormat="1" x14ac:dyDescent="0.25">
      <c r="A443" s="32"/>
      <c r="B443" s="288">
        <v>46658</v>
      </c>
      <c r="C443" s="170">
        <v>42000</v>
      </c>
      <c r="D443" s="64"/>
      <c r="E443" s="283">
        <f t="shared" si="22"/>
        <v>42000</v>
      </c>
      <c r="F443" s="64"/>
      <c r="G443" s="32"/>
    </row>
    <row r="444" spans="1:7" s="26" customFormat="1" x14ac:dyDescent="0.25">
      <c r="A444" s="32"/>
      <c r="B444" s="288">
        <v>46840</v>
      </c>
      <c r="C444" s="170">
        <v>42000</v>
      </c>
      <c r="D444" s="64"/>
      <c r="E444" s="283">
        <f t="shared" si="22"/>
        <v>42000</v>
      </c>
      <c r="F444" s="64"/>
      <c r="G444" s="32"/>
    </row>
    <row r="445" spans="1:7" s="26" customFormat="1" x14ac:dyDescent="0.25">
      <c r="A445" s="32"/>
      <c r="B445" s="288">
        <v>47024</v>
      </c>
      <c r="C445" s="170">
        <v>42000</v>
      </c>
      <c r="D445" s="64"/>
      <c r="E445" s="283">
        <f t="shared" si="22"/>
        <v>42000</v>
      </c>
      <c r="F445" s="64"/>
      <c r="G445" s="32"/>
    </row>
    <row r="446" spans="1:7" s="26" customFormat="1" x14ac:dyDescent="0.25">
      <c r="A446" s="32"/>
      <c r="B446" s="288">
        <v>47205</v>
      </c>
      <c r="C446" s="170">
        <v>42000</v>
      </c>
      <c r="D446" s="64"/>
      <c r="E446" s="283">
        <f t="shared" si="22"/>
        <v>42000</v>
      </c>
      <c r="F446" s="64"/>
      <c r="G446" s="32"/>
    </row>
    <row r="447" spans="1:7" s="26" customFormat="1" x14ac:dyDescent="0.25">
      <c r="A447" s="32"/>
      <c r="B447" s="288">
        <v>47389</v>
      </c>
      <c r="C447" s="170">
        <v>42000</v>
      </c>
      <c r="D447" s="64"/>
      <c r="E447" s="283">
        <f t="shared" si="22"/>
        <v>42000</v>
      </c>
      <c r="F447" s="64"/>
      <c r="G447" s="32"/>
    </row>
    <row r="448" spans="1:7" s="26" customFormat="1" x14ac:dyDescent="0.25">
      <c r="A448" s="32"/>
      <c r="B448" s="288">
        <v>47570</v>
      </c>
      <c r="C448" s="170">
        <v>42000</v>
      </c>
      <c r="D448" s="64"/>
      <c r="E448" s="283">
        <f t="shared" si="22"/>
        <v>42000</v>
      </c>
      <c r="F448" s="64"/>
      <c r="G448" s="32"/>
    </row>
    <row r="449" spans="1:7" s="26" customFormat="1" x14ac:dyDescent="0.25">
      <c r="A449" s="32"/>
      <c r="B449" s="288">
        <v>47754</v>
      </c>
      <c r="C449" s="170">
        <v>42000</v>
      </c>
      <c r="D449" s="64"/>
      <c r="E449" s="283">
        <f t="shared" si="22"/>
        <v>42000</v>
      </c>
      <c r="F449" s="64"/>
      <c r="G449" s="32"/>
    </row>
    <row r="450" spans="1:7" s="26" customFormat="1" x14ac:dyDescent="0.25">
      <c r="A450" s="32"/>
      <c r="B450" s="288">
        <v>47935</v>
      </c>
      <c r="C450" s="170">
        <v>42000</v>
      </c>
      <c r="D450" s="64"/>
      <c r="E450" s="283">
        <f t="shared" si="22"/>
        <v>42000</v>
      </c>
      <c r="F450" s="64"/>
      <c r="G450" s="32"/>
    </row>
    <row r="451" spans="1:7" s="26" customFormat="1" x14ac:dyDescent="0.25">
      <c r="A451" s="32"/>
      <c r="B451" s="288">
        <v>48119</v>
      </c>
      <c r="C451" s="170">
        <v>42000</v>
      </c>
      <c r="D451" s="168"/>
      <c r="E451" s="283">
        <f t="shared" si="22"/>
        <v>42000</v>
      </c>
      <c r="F451" s="64"/>
      <c r="G451" s="32"/>
    </row>
    <row r="452" spans="1:7" s="26" customFormat="1" x14ac:dyDescent="0.25">
      <c r="A452" s="32"/>
      <c r="B452" s="288">
        <v>48301</v>
      </c>
      <c r="C452" s="170">
        <v>42000</v>
      </c>
      <c r="D452" s="64"/>
      <c r="E452" s="283">
        <f t="shared" si="22"/>
        <v>42000</v>
      </c>
      <c r="F452" s="64"/>
      <c r="G452" s="32"/>
    </row>
    <row r="453" spans="1:7" s="26" customFormat="1" x14ac:dyDescent="0.25">
      <c r="A453" s="32"/>
      <c r="B453" s="288">
        <v>48485</v>
      </c>
      <c r="C453" s="170">
        <v>42000</v>
      </c>
      <c r="D453" s="64"/>
      <c r="E453" s="283">
        <f t="shared" si="22"/>
        <v>42000</v>
      </c>
      <c r="F453" s="64"/>
      <c r="G453" s="32"/>
    </row>
    <row r="454" spans="1:7" s="26" customFormat="1" x14ac:dyDescent="0.25">
      <c r="A454" s="32"/>
      <c r="B454" s="288">
        <v>48666</v>
      </c>
      <c r="C454" s="170">
        <v>42000</v>
      </c>
      <c r="D454" s="64"/>
      <c r="E454" s="283">
        <f t="shared" si="22"/>
        <v>42000</v>
      </c>
      <c r="F454" s="64"/>
      <c r="G454" s="32"/>
    </row>
    <row r="455" spans="1:7" s="26" customFormat="1" x14ac:dyDescent="0.25">
      <c r="A455" s="32"/>
      <c r="B455" s="288">
        <v>48850</v>
      </c>
      <c r="C455" s="170">
        <v>42000</v>
      </c>
      <c r="D455" s="64"/>
      <c r="E455" s="283">
        <f t="shared" si="22"/>
        <v>42000</v>
      </c>
      <c r="F455" s="64"/>
      <c r="G455" s="32"/>
    </row>
    <row r="456" spans="1:7" s="26" customFormat="1" x14ac:dyDescent="0.25">
      <c r="A456" s="32"/>
      <c r="B456" s="288">
        <v>49031</v>
      </c>
      <c r="C456" s="170">
        <v>42000</v>
      </c>
      <c r="D456" s="64"/>
      <c r="E456" s="283">
        <f t="shared" si="22"/>
        <v>42000</v>
      </c>
      <c r="F456" s="64"/>
      <c r="G456" s="32"/>
    </row>
    <row r="457" spans="1:7" s="26" customFormat="1" x14ac:dyDescent="0.25">
      <c r="A457" s="32"/>
      <c r="B457" s="288">
        <v>49215</v>
      </c>
      <c r="C457" s="170">
        <v>42000</v>
      </c>
      <c r="D457" s="64"/>
      <c r="E457" s="283">
        <f t="shared" si="22"/>
        <v>42000</v>
      </c>
      <c r="F457" s="64"/>
      <c r="G457" s="32"/>
    </row>
    <row r="458" spans="1:7" s="26" customFormat="1" x14ac:dyDescent="0.25">
      <c r="A458" s="32"/>
      <c r="B458" s="288">
        <v>49396</v>
      </c>
      <c r="C458" s="170">
        <v>42000</v>
      </c>
      <c r="D458" s="64"/>
      <c r="E458" s="283">
        <f t="shared" si="22"/>
        <v>42000</v>
      </c>
      <c r="F458" s="64"/>
      <c r="G458" s="32"/>
    </row>
    <row r="459" spans="1:7" s="26" customFormat="1" x14ac:dyDescent="0.25">
      <c r="A459" s="32"/>
      <c r="B459" s="288">
        <v>49580</v>
      </c>
      <c r="C459" s="170">
        <v>42000</v>
      </c>
      <c r="D459" s="64"/>
      <c r="E459" s="283">
        <f t="shared" si="22"/>
        <v>42000</v>
      </c>
      <c r="F459" s="64"/>
      <c r="G459" s="32"/>
    </row>
    <row r="460" spans="1:7" s="26" customFormat="1" x14ac:dyDescent="0.25">
      <c r="A460" s="32"/>
      <c r="B460" s="288">
        <v>49762</v>
      </c>
      <c r="C460" s="170">
        <v>42000</v>
      </c>
      <c r="D460" s="64"/>
      <c r="E460" s="283">
        <f t="shared" si="22"/>
        <v>42000</v>
      </c>
      <c r="F460" s="64"/>
      <c r="G460" s="32"/>
    </row>
    <row r="461" spans="1:7" s="26" customFormat="1" x14ac:dyDescent="0.25">
      <c r="A461" s="32"/>
      <c r="B461" s="288">
        <v>49946</v>
      </c>
      <c r="C461" s="170">
        <v>42000</v>
      </c>
      <c r="D461" s="64"/>
      <c r="E461" s="283">
        <f t="shared" si="22"/>
        <v>42000</v>
      </c>
      <c r="F461" s="64"/>
      <c r="G461" s="32"/>
    </row>
    <row r="462" spans="1:7" s="26" customFormat="1" x14ac:dyDescent="0.25">
      <c r="A462" s="32"/>
      <c r="B462" s="289">
        <v>50127</v>
      </c>
      <c r="C462" s="284">
        <v>42000</v>
      </c>
      <c r="D462" s="285">
        <v>1000000</v>
      </c>
      <c r="E462" s="286">
        <f>+D462+C462</f>
        <v>1042000</v>
      </c>
      <c r="F462" s="64"/>
      <c r="G462" s="32"/>
    </row>
    <row r="463" spans="1:7" s="26" customFormat="1" x14ac:dyDescent="0.25">
      <c r="A463" s="32"/>
      <c r="B463" s="274"/>
      <c r="C463" s="170"/>
      <c r="D463" s="64"/>
      <c r="E463" s="64"/>
      <c r="F463" s="64"/>
      <c r="G463" s="32"/>
    </row>
    <row r="464" spans="1:7" s="26" customFormat="1" x14ac:dyDescent="0.25">
      <c r="A464" s="32"/>
      <c r="B464" s="274"/>
      <c r="C464" s="170"/>
      <c r="D464" s="64"/>
      <c r="E464" s="64"/>
      <c r="F464" s="64"/>
      <c r="G464" s="32"/>
    </row>
    <row r="465" spans="1:7" s="26" customFormat="1" x14ac:dyDescent="0.25">
      <c r="A465" s="32"/>
      <c r="B465" s="274"/>
      <c r="C465" s="170"/>
      <c r="D465" s="64"/>
      <c r="E465" s="64"/>
      <c r="F465" s="64"/>
      <c r="G465" s="32"/>
    </row>
    <row r="466" spans="1:7" s="26" customFormat="1" x14ac:dyDescent="0.25">
      <c r="A466" s="32"/>
      <c r="B466" s="275" t="s">
        <v>138</v>
      </c>
      <c r="C466" s="346" t="s">
        <v>163</v>
      </c>
      <c r="D466" s="346"/>
      <c r="E466" s="347"/>
      <c r="F466" s="64"/>
      <c r="G466" s="32"/>
    </row>
    <row r="467" spans="1:7" s="26" customFormat="1" x14ac:dyDescent="0.25">
      <c r="A467" s="32"/>
      <c r="B467" s="276" t="s">
        <v>141</v>
      </c>
      <c r="C467" s="196"/>
      <c r="D467" s="197">
        <v>1000000</v>
      </c>
      <c r="E467" s="277"/>
      <c r="F467" s="64"/>
      <c r="G467" s="32"/>
    </row>
    <row r="468" spans="1:7" s="26" customFormat="1" x14ac:dyDescent="0.25">
      <c r="A468" s="32"/>
      <c r="B468" s="276" t="s">
        <v>143</v>
      </c>
      <c r="C468" s="42"/>
      <c r="D468" s="278">
        <v>9.0999999999999998E-2</v>
      </c>
      <c r="E468" s="279"/>
      <c r="F468" s="64"/>
      <c r="G468" s="32"/>
    </row>
    <row r="469" spans="1:7" s="26" customFormat="1" x14ac:dyDescent="0.25">
      <c r="A469" s="32"/>
      <c r="B469" s="276" t="s">
        <v>144</v>
      </c>
      <c r="C469" s="280"/>
      <c r="D469" s="210">
        <v>45835</v>
      </c>
      <c r="E469" s="281"/>
      <c r="F469" s="64"/>
      <c r="G469" s="32"/>
    </row>
    <row r="470" spans="1:7" s="26" customFormat="1" x14ac:dyDescent="0.25">
      <c r="A470" s="32"/>
      <c r="B470" s="282" t="s">
        <v>119</v>
      </c>
      <c r="C470" s="280"/>
      <c r="D470" s="210">
        <v>50218</v>
      </c>
      <c r="E470" s="281"/>
      <c r="F470" s="64"/>
      <c r="G470" s="32"/>
    </row>
    <row r="471" spans="1:7" s="26" customFormat="1" x14ac:dyDescent="0.25">
      <c r="A471" s="32"/>
      <c r="B471" s="348" t="s">
        <v>165</v>
      </c>
      <c r="C471" s="350" t="s">
        <v>147</v>
      </c>
      <c r="D471" s="350"/>
      <c r="E471" s="350"/>
      <c r="F471" s="64"/>
      <c r="G471" s="32"/>
    </row>
    <row r="472" spans="1:7" s="26" customFormat="1" x14ac:dyDescent="0.25">
      <c r="A472" s="32"/>
      <c r="B472" s="349"/>
      <c r="C472" s="287" t="s">
        <v>148</v>
      </c>
      <c r="D472" s="287" t="s">
        <v>8</v>
      </c>
      <c r="E472" s="287" t="s">
        <v>9</v>
      </c>
      <c r="F472" s="64"/>
      <c r="G472" s="32"/>
    </row>
    <row r="473" spans="1:7" s="26" customFormat="1" x14ac:dyDescent="0.25">
      <c r="A473" s="32"/>
      <c r="B473" s="215">
        <v>46018</v>
      </c>
      <c r="C473" s="170">
        <v>45500</v>
      </c>
      <c r="D473" s="57"/>
      <c r="E473" s="283">
        <f>+C473</f>
        <v>45500</v>
      </c>
      <c r="F473" s="64"/>
      <c r="G473" s="32"/>
    </row>
    <row r="474" spans="1:7" s="26" customFormat="1" x14ac:dyDescent="0.25">
      <c r="A474" s="32"/>
      <c r="B474" s="215">
        <v>46200</v>
      </c>
      <c r="C474" s="170">
        <v>45500</v>
      </c>
      <c r="D474" s="57"/>
      <c r="E474" s="283">
        <f t="shared" ref="E474:E495" si="23">+C474</f>
        <v>45500</v>
      </c>
      <c r="F474" s="64"/>
      <c r="G474" s="32"/>
    </row>
    <row r="475" spans="1:7" s="26" customFormat="1" x14ac:dyDescent="0.25">
      <c r="A475" s="32"/>
      <c r="B475" s="215">
        <v>46383</v>
      </c>
      <c r="C475" s="170">
        <v>45500</v>
      </c>
      <c r="D475" s="57"/>
      <c r="E475" s="283">
        <f t="shared" si="23"/>
        <v>45500</v>
      </c>
      <c r="F475" s="64"/>
      <c r="G475" s="32"/>
    </row>
    <row r="476" spans="1:7" s="26" customFormat="1" x14ac:dyDescent="0.25">
      <c r="A476" s="32"/>
      <c r="B476" s="215">
        <v>46565</v>
      </c>
      <c r="C476" s="170">
        <v>45500</v>
      </c>
      <c r="D476" s="42"/>
      <c r="E476" s="283">
        <f t="shared" si="23"/>
        <v>45500</v>
      </c>
      <c r="F476" s="64"/>
      <c r="G476" s="32"/>
    </row>
    <row r="477" spans="1:7" s="26" customFormat="1" x14ac:dyDescent="0.25">
      <c r="A477" s="32"/>
      <c r="B477" s="215">
        <v>46748</v>
      </c>
      <c r="C477" s="170">
        <v>45500</v>
      </c>
      <c r="D477" s="57"/>
      <c r="E477" s="283">
        <f t="shared" si="23"/>
        <v>45500</v>
      </c>
      <c r="F477" s="64"/>
      <c r="G477" s="32"/>
    </row>
    <row r="478" spans="1:7" s="26" customFormat="1" x14ac:dyDescent="0.25">
      <c r="A478" s="32"/>
      <c r="B478" s="215">
        <v>46931</v>
      </c>
      <c r="C478" s="170">
        <v>45500</v>
      </c>
      <c r="D478" s="57"/>
      <c r="E478" s="283">
        <f t="shared" si="23"/>
        <v>45500</v>
      </c>
      <c r="F478" s="64"/>
      <c r="G478" s="32"/>
    </row>
    <row r="479" spans="1:7" s="26" customFormat="1" x14ac:dyDescent="0.25">
      <c r="A479" s="32"/>
      <c r="B479" s="215">
        <v>47114</v>
      </c>
      <c r="C479" s="170">
        <v>45500</v>
      </c>
      <c r="D479" s="57"/>
      <c r="E479" s="283">
        <f t="shared" si="23"/>
        <v>45500</v>
      </c>
      <c r="F479" s="64"/>
      <c r="G479" s="32"/>
    </row>
    <row r="480" spans="1:7" s="26" customFormat="1" x14ac:dyDescent="0.25">
      <c r="A480" s="32"/>
      <c r="B480" s="215">
        <v>47296</v>
      </c>
      <c r="C480" s="170">
        <v>45500</v>
      </c>
      <c r="D480" s="57"/>
      <c r="E480" s="283">
        <f t="shared" si="23"/>
        <v>45500</v>
      </c>
      <c r="F480" s="64"/>
      <c r="G480" s="32"/>
    </row>
    <row r="481" spans="1:7" s="26" customFormat="1" x14ac:dyDescent="0.25">
      <c r="A481" s="32"/>
      <c r="B481" s="215">
        <v>47479</v>
      </c>
      <c r="C481" s="170">
        <v>45500</v>
      </c>
      <c r="D481" s="57"/>
      <c r="E481" s="283">
        <f t="shared" si="23"/>
        <v>45500</v>
      </c>
      <c r="F481" s="64"/>
      <c r="G481" s="32"/>
    </row>
    <row r="482" spans="1:7" s="26" customFormat="1" x14ac:dyDescent="0.25">
      <c r="A482" s="32"/>
      <c r="B482" s="215">
        <v>47661</v>
      </c>
      <c r="C482" s="170">
        <v>45500</v>
      </c>
      <c r="D482" s="57"/>
      <c r="E482" s="283">
        <f t="shared" si="23"/>
        <v>45500</v>
      </c>
      <c r="F482" s="64"/>
      <c r="G482" s="32"/>
    </row>
    <row r="483" spans="1:7" s="26" customFormat="1" x14ac:dyDescent="0.25">
      <c r="A483" s="32"/>
      <c r="B483" s="215">
        <v>47844</v>
      </c>
      <c r="C483" s="170">
        <v>45500</v>
      </c>
      <c r="D483" s="57"/>
      <c r="E483" s="283">
        <f t="shared" si="23"/>
        <v>45500</v>
      </c>
      <c r="F483" s="64"/>
      <c r="G483" s="32"/>
    </row>
    <row r="484" spans="1:7" s="26" customFormat="1" x14ac:dyDescent="0.25">
      <c r="A484" s="32"/>
      <c r="B484" s="215">
        <v>48026</v>
      </c>
      <c r="C484" s="170">
        <v>45500</v>
      </c>
      <c r="D484" s="57"/>
      <c r="E484" s="283">
        <f t="shared" si="23"/>
        <v>45500</v>
      </c>
      <c r="F484" s="64"/>
      <c r="G484" s="32"/>
    </row>
    <row r="485" spans="1:7" s="26" customFormat="1" x14ac:dyDescent="0.25">
      <c r="A485" s="32"/>
      <c r="B485" s="215">
        <v>48209</v>
      </c>
      <c r="C485" s="170">
        <v>45500</v>
      </c>
      <c r="D485" s="42"/>
      <c r="E485" s="283">
        <f t="shared" si="23"/>
        <v>45500</v>
      </c>
      <c r="F485" s="64"/>
      <c r="G485" s="32"/>
    </row>
    <row r="486" spans="1:7" s="26" customFormat="1" x14ac:dyDescent="0.25">
      <c r="A486" s="32"/>
      <c r="B486" s="215">
        <v>48392</v>
      </c>
      <c r="C486" s="170">
        <v>45500</v>
      </c>
      <c r="D486" s="57"/>
      <c r="E486" s="283">
        <f t="shared" si="23"/>
        <v>45500</v>
      </c>
      <c r="F486" s="64"/>
      <c r="G486" s="32"/>
    </row>
    <row r="487" spans="1:7" s="26" customFormat="1" x14ac:dyDescent="0.25">
      <c r="A487" s="32"/>
      <c r="B487" s="215">
        <v>48575</v>
      </c>
      <c r="C487" s="170">
        <v>45500</v>
      </c>
      <c r="D487" s="57"/>
      <c r="E487" s="283">
        <f t="shared" si="23"/>
        <v>45500</v>
      </c>
      <c r="F487" s="64"/>
      <c r="G487" s="32"/>
    </row>
    <row r="488" spans="1:7" s="26" customFormat="1" x14ac:dyDescent="0.25">
      <c r="A488" s="32"/>
      <c r="B488" s="215">
        <v>48757</v>
      </c>
      <c r="C488" s="170">
        <v>45500</v>
      </c>
      <c r="D488" s="57"/>
      <c r="E488" s="283">
        <f t="shared" si="23"/>
        <v>45500</v>
      </c>
      <c r="F488" s="64"/>
      <c r="G488" s="32"/>
    </row>
    <row r="489" spans="1:7" s="26" customFormat="1" x14ac:dyDescent="0.25">
      <c r="A489" s="32"/>
      <c r="B489" s="215">
        <v>48940</v>
      </c>
      <c r="C489" s="170">
        <v>45500</v>
      </c>
      <c r="D489" s="57"/>
      <c r="E489" s="283">
        <f t="shared" si="23"/>
        <v>45500</v>
      </c>
      <c r="F489" s="64"/>
      <c r="G489" s="32"/>
    </row>
    <row r="490" spans="1:7" s="26" customFormat="1" x14ac:dyDescent="0.25">
      <c r="A490" s="32"/>
      <c r="B490" s="215">
        <v>49122</v>
      </c>
      <c r="C490" s="170">
        <v>45500</v>
      </c>
      <c r="D490" s="57"/>
      <c r="E490" s="283">
        <f t="shared" si="23"/>
        <v>45500</v>
      </c>
      <c r="F490" s="64"/>
      <c r="G490" s="32"/>
    </row>
    <row r="491" spans="1:7" s="26" customFormat="1" x14ac:dyDescent="0.25">
      <c r="A491" s="32"/>
      <c r="B491" s="215">
        <v>49305</v>
      </c>
      <c r="C491" s="170">
        <v>45500</v>
      </c>
      <c r="D491" s="57"/>
      <c r="E491" s="283">
        <f t="shared" si="23"/>
        <v>45500</v>
      </c>
      <c r="F491" s="64"/>
      <c r="G491" s="32"/>
    </row>
    <row r="492" spans="1:7" s="26" customFormat="1" x14ac:dyDescent="0.25">
      <c r="A492" s="32"/>
      <c r="B492" s="215">
        <v>49487</v>
      </c>
      <c r="C492" s="170">
        <v>45500</v>
      </c>
      <c r="D492" s="57"/>
      <c r="E492" s="283">
        <f t="shared" si="23"/>
        <v>45500</v>
      </c>
      <c r="F492" s="64"/>
      <c r="G492" s="32"/>
    </row>
    <row r="493" spans="1:7" s="26" customFormat="1" x14ac:dyDescent="0.25">
      <c r="A493" s="32"/>
      <c r="B493" s="215">
        <v>49670</v>
      </c>
      <c r="C493" s="170">
        <v>45500</v>
      </c>
      <c r="D493" s="57"/>
      <c r="E493" s="283">
        <f t="shared" si="23"/>
        <v>45500</v>
      </c>
      <c r="F493" s="64"/>
      <c r="G493" s="32"/>
    </row>
    <row r="494" spans="1:7" s="26" customFormat="1" x14ac:dyDescent="0.25">
      <c r="A494" s="32"/>
      <c r="B494" s="215">
        <v>49853</v>
      </c>
      <c r="C494" s="170">
        <v>45500</v>
      </c>
      <c r="D494" s="57"/>
      <c r="E494" s="283">
        <f t="shared" si="23"/>
        <v>45500</v>
      </c>
      <c r="F494" s="64"/>
      <c r="G494" s="32"/>
    </row>
    <row r="495" spans="1:7" s="26" customFormat="1" x14ac:dyDescent="0.25">
      <c r="A495" s="32"/>
      <c r="B495" s="215">
        <v>50036</v>
      </c>
      <c r="C495" s="170">
        <v>45500</v>
      </c>
      <c r="D495" s="57"/>
      <c r="E495" s="283">
        <f t="shared" si="23"/>
        <v>45500</v>
      </c>
      <c r="F495" s="64"/>
      <c r="G495" s="32"/>
    </row>
    <row r="496" spans="1:7" s="26" customFormat="1" x14ac:dyDescent="0.25">
      <c r="A496" s="32"/>
      <c r="B496" s="214">
        <v>50218</v>
      </c>
      <c r="C496" s="284">
        <v>45500</v>
      </c>
      <c r="D496" s="285">
        <v>1000000</v>
      </c>
      <c r="E496" s="286">
        <f>+D496+C496</f>
        <v>1045500</v>
      </c>
      <c r="F496" s="64"/>
      <c r="G496" s="32"/>
    </row>
    <row r="497" spans="1:7" s="26" customFormat="1" x14ac:dyDescent="0.25">
      <c r="A497" s="32"/>
      <c r="B497" s="123"/>
      <c r="C497" s="170"/>
      <c r="D497" s="64"/>
      <c r="E497" s="64"/>
      <c r="F497" s="64"/>
      <c r="G497" s="32"/>
    </row>
    <row r="498" spans="1:7" s="26" customFormat="1" x14ac:dyDescent="0.25">
      <c r="A498" s="32"/>
      <c r="B498" s="252" t="s">
        <v>160</v>
      </c>
      <c r="C498" s="53"/>
      <c r="D498" s="53"/>
      <c r="E498" s="64"/>
      <c r="F498" s="64"/>
      <c r="G498" s="32"/>
    </row>
    <row r="499" spans="1:7" s="26" customFormat="1" x14ac:dyDescent="0.25">
      <c r="A499" s="7"/>
      <c r="B499" s="7"/>
      <c r="C499" s="7"/>
      <c r="D499" s="7"/>
      <c r="E499" s="16"/>
      <c r="F499" s="16"/>
      <c r="G499" s="7"/>
    </row>
    <row r="500" spans="1:7" s="26" customFormat="1" x14ac:dyDescent="0.25">
      <c r="A500" s="7"/>
      <c r="B500" s="7"/>
      <c r="C500" s="7"/>
      <c r="D500" s="7"/>
      <c r="E500" s="16"/>
      <c r="F500" s="25"/>
      <c r="G500" s="7"/>
    </row>
    <row r="501" spans="1:7" s="26" customFormat="1" x14ac:dyDescent="0.25">
      <c r="A501" s="7"/>
      <c r="B501" s="7"/>
      <c r="C501" s="7"/>
      <c r="D501" s="7"/>
      <c r="E501" s="16"/>
      <c r="F501" s="25"/>
      <c r="G501" s="7"/>
    </row>
    <row r="502" spans="1:7" x14ac:dyDescent="0.25">
      <c r="A502" s="7"/>
      <c r="B502" s="7"/>
      <c r="C502" s="7"/>
      <c r="D502" s="7"/>
      <c r="E502" s="7"/>
      <c r="F502" s="25"/>
      <c r="G502" s="7"/>
    </row>
    <row r="503" spans="1:7" x14ac:dyDescent="0.25">
      <c r="A503" s="7"/>
      <c r="B503" s="7"/>
      <c r="C503" s="7"/>
      <c r="D503" s="7"/>
      <c r="E503" s="7"/>
      <c r="F503" s="25"/>
      <c r="G503" s="7"/>
    </row>
    <row r="504" spans="1:7" x14ac:dyDescent="0.25">
      <c r="A504" s="7"/>
      <c r="B504" s="7"/>
      <c r="C504" s="7"/>
      <c r="D504" s="7"/>
      <c r="E504" s="7"/>
      <c r="F504" s="25"/>
      <c r="G504" s="7"/>
    </row>
    <row r="505" spans="1:7" x14ac:dyDescent="0.25">
      <c r="A505" s="7"/>
      <c r="B505" s="7"/>
      <c r="C505" s="7"/>
      <c r="D505" s="7"/>
      <c r="E505" s="7"/>
      <c r="F505" s="25"/>
      <c r="G505" s="7"/>
    </row>
    <row r="506" spans="1:7" hidden="1" x14ac:dyDescent="0.25">
      <c r="A506" s="7"/>
      <c r="B506" s="7"/>
      <c r="C506" s="7"/>
      <c r="D506" s="7"/>
      <c r="E506" s="7"/>
      <c r="F506" s="25"/>
      <c r="G506" s="7"/>
    </row>
    <row r="507" spans="1:7" hidden="1" x14ac:dyDescent="0.25">
      <c r="A507" s="7"/>
      <c r="B507" s="7"/>
      <c r="C507" s="7"/>
      <c r="D507" s="7"/>
      <c r="E507" s="7"/>
      <c r="F507" s="25"/>
      <c r="G507" s="7"/>
    </row>
    <row r="508" spans="1:7" hidden="1" x14ac:dyDescent="0.25">
      <c r="A508" s="7"/>
      <c r="B508" s="7"/>
      <c r="C508" s="7"/>
      <c r="D508" s="7"/>
      <c r="E508" s="7"/>
      <c r="F508" s="25"/>
      <c r="G508" s="7"/>
    </row>
    <row r="509" spans="1:7" hidden="1" x14ac:dyDescent="0.25">
      <c r="A509" s="7"/>
      <c r="B509" s="7"/>
      <c r="C509" s="7"/>
      <c r="D509" s="7"/>
      <c r="E509" s="7"/>
      <c r="F509" s="25"/>
      <c r="G509" s="7"/>
    </row>
    <row r="510" spans="1:7" hidden="1" x14ac:dyDescent="0.25">
      <c r="A510" s="7"/>
      <c r="B510" s="7"/>
      <c r="C510" s="7"/>
      <c r="D510" s="7"/>
      <c r="E510" s="7"/>
      <c r="F510" s="25"/>
      <c r="G510" s="7"/>
    </row>
    <row r="511" spans="1:7" hidden="1" x14ac:dyDescent="0.25">
      <c r="A511" s="7"/>
      <c r="B511" s="7"/>
      <c r="C511" s="7"/>
      <c r="D511" s="7"/>
      <c r="E511" s="7"/>
      <c r="F511" s="25"/>
      <c r="G511" s="7"/>
    </row>
    <row r="512" spans="1:7" hidden="1" x14ac:dyDescent="0.25">
      <c r="A512" s="7"/>
      <c r="B512" s="7"/>
      <c r="C512" s="7"/>
      <c r="D512" s="7"/>
      <c r="E512" s="7"/>
      <c r="F512" s="25"/>
      <c r="G512" s="7"/>
    </row>
    <row r="513" spans="1:7" hidden="1" x14ac:dyDescent="0.25">
      <c r="A513" s="7"/>
      <c r="B513" s="7"/>
      <c r="C513" s="7"/>
      <c r="D513" s="7"/>
      <c r="E513" s="7"/>
      <c r="F513" s="25"/>
      <c r="G513" s="7"/>
    </row>
    <row r="514" spans="1:7" hidden="1" x14ac:dyDescent="0.25">
      <c r="B514" s="7"/>
      <c r="C514" s="7"/>
      <c r="D514" s="7"/>
      <c r="E514" s="7"/>
      <c r="F514" s="25"/>
      <c r="G514" s="7"/>
    </row>
    <row r="515" spans="1:7" hidden="1" x14ac:dyDescent="0.25">
      <c r="E515" s="7"/>
      <c r="F515" s="25"/>
      <c r="G515" s="7"/>
    </row>
    <row r="516" spans="1:7" hidden="1" x14ac:dyDescent="0.25">
      <c r="E516" s="7"/>
      <c r="F516" s="25"/>
      <c r="G516" s="7"/>
    </row>
    <row r="517" spans="1:7" hidden="1" x14ac:dyDescent="0.25">
      <c r="E517" s="7"/>
      <c r="G517" s="7"/>
    </row>
    <row r="518" spans="1:7" hidden="1" x14ac:dyDescent="0.25">
      <c r="E518" s="7"/>
      <c r="G518" s="7"/>
    </row>
    <row r="519" spans="1:7" hidden="1" x14ac:dyDescent="0.25">
      <c r="G519" s="7"/>
    </row>
    <row r="520" spans="1:7" hidden="1" x14ac:dyDescent="0.25">
      <c r="G520" s="7"/>
    </row>
    <row r="521" spans="1:7" hidden="1" x14ac:dyDescent="0.25">
      <c r="G521" s="7"/>
    </row>
    <row r="522" spans="1:7" hidden="1" x14ac:dyDescent="0.25">
      <c r="G522" s="7"/>
    </row>
    <row r="523" spans="1:7" hidden="1" x14ac:dyDescent="0.25">
      <c r="G523" s="7"/>
    </row>
    <row r="524" spans="1:7" hidden="1" x14ac:dyDescent="0.25">
      <c r="G524" s="7"/>
    </row>
    <row r="525" spans="1:7" hidden="1" x14ac:dyDescent="0.25">
      <c r="G525" s="7"/>
    </row>
    <row r="526" spans="1:7" x14ac:dyDescent="0.25"/>
    <row r="527" spans="1:7" x14ac:dyDescent="0.25"/>
    <row r="528" spans="1:7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</sheetData>
  <sheetProtection selectLockedCells="1" selectUnlockedCells="1"/>
  <protectedRanges>
    <protectedRange sqref="G8" name="Rango2"/>
    <protectedRange sqref="G8" name="Rango1"/>
  </protectedRanges>
  <mergeCells count="54">
    <mergeCell ref="B328:E328"/>
    <mergeCell ref="C375:E375"/>
    <mergeCell ref="B409:B410"/>
    <mergeCell ref="C437:E437"/>
    <mergeCell ref="C335:E335"/>
    <mergeCell ref="C355:E355"/>
    <mergeCell ref="C380:E380"/>
    <mergeCell ref="C287:E287"/>
    <mergeCell ref="B5:E7"/>
    <mergeCell ref="B38:E38"/>
    <mergeCell ref="B39:B40"/>
    <mergeCell ref="C39:E39"/>
    <mergeCell ref="B17:E17"/>
    <mergeCell ref="B18:B19"/>
    <mergeCell ref="C18:E18"/>
    <mergeCell ref="B58:E58"/>
    <mergeCell ref="B59:B60"/>
    <mergeCell ref="C59:E59"/>
    <mergeCell ref="B79:E79"/>
    <mergeCell ref="B80:B81"/>
    <mergeCell ref="C127:E127"/>
    <mergeCell ref="C80:E80"/>
    <mergeCell ref="C103:E103"/>
    <mergeCell ref="B103:B104"/>
    <mergeCell ref="C98:E98"/>
    <mergeCell ref="B253:B254"/>
    <mergeCell ref="C253:E253"/>
    <mergeCell ref="C248:E248"/>
    <mergeCell ref="C250:E250"/>
    <mergeCell ref="C132:E132"/>
    <mergeCell ref="B132:B133"/>
    <mergeCell ref="B223:B224"/>
    <mergeCell ref="C218:E218"/>
    <mergeCell ref="C220:E220"/>
    <mergeCell ref="C172:E172"/>
    <mergeCell ref="C167:E167"/>
    <mergeCell ref="C223:E223"/>
    <mergeCell ref="B172:B173"/>
    <mergeCell ref="C466:E466"/>
    <mergeCell ref="B471:B472"/>
    <mergeCell ref="C471:E471"/>
    <mergeCell ref="C306:E306"/>
    <mergeCell ref="C292:E292"/>
    <mergeCell ref="B311:B312"/>
    <mergeCell ref="B292:B293"/>
    <mergeCell ref="C311:E311"/>
    <mergeCell ref="C432:E432"/>
    <mergeCell ref="B437:B438"/>
    <mergeCell ref="C404:E404"/>
    <mergeCell ref="B380:B381"/>
    <mergeCell ref="C330:E330"/>
    <mergeCell ref="B335:B336"/>
    <mergeCell ref="B355:B356"/>
    <mergeCell ref="C350:E350"/>
  </mergeCells>
  <hyperlinks>
    <hyperlink ref="G8" location="Stock!A1" display="back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7</vt:i4>
      </vt:variant>
    </vt:vector>
  </HeadingPairs>
  <TitlesOfParts>
    <vt:vector size="13" baseType="lpstr">
      <vt:lpstr>Stock</vt:lpstr>
      <vt:lpstr>General Information</vt:lpstr>
      <vt:lpstr>Amortization Profile</vt:lpstr>
      <vt:lpstr>Holders</vt:lpstr>
      <vt:lpstr>Financial Terms</vt:lpstr>
      <vt:lpstr>Payment Flows-BCP</vt:lpstr>
      <vt:lpstr>_2017BTPA_26072022</vt:lpstr>
      <vt:lpstr>'Financial Terms'!Área_de_impresión</vt:lpstr>
      <vt:lpstr>Stock!Área_de_impresión</vt:lpstr>
      <vt:lpstr>'General Information'!Tenedores</vt:lpstr>
      <vt:lpstr>Holders!Tenedores</vt:lpstr>
      <vt:lpstr>Títulos_desmaterializados</vt:lpstr>
      <vt:lpstr>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Laura</cp:lastModifiedBy>
  <cp:lastPrinted>2018-04-02T16:44:13Z</cp:lastPrinted>
  <dcterms:created xsi:type="dcterms:W3CDTF">2015-01-21T12:25:24Z</dcterms:created>
  <dcterms:modified xsi:type="dcterms:W3CDTF">2025-12-04T17:48:46Z</dcterms:modified>
</cp:coreProperties>
</file>